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skostrzynski\Desktop\Wybrane dane\"/>
    </mc:Choice>
  </mc:AlternateContent>
  <xr:revisionPtr revIDLastSave="0" documentId="13_ncr:1_{A53EA402-EAAE-42AD-9D13-34B98A5D387A}" xr6:coauthVersionLast="47" xr6:coauthVersionMax="47" xr10:uidLastSave="{00000000-0000-0000-0000-000000000000}"/>
  <bookViews>
    <workbookView xWindow="28680" yWindow="-120" windowWidth="29040" windowHeight="15720" tabRatio="733" activeTab="2" xr2:uid="{00000000-000D-0000-FFFF-FFFF00000000}"/>
  </bookViews>
  <sheets>
    <sheet name="INCOME STATEMENT-for the year" sheetId="2" r:id="rId1"/>
    <sheet name="STATEMENT OF FIN. POSITION-year" sheetId="3" r:id="rId2"/>
    <sheet name="INCOME STATEMENT-Q" sheetId="1" r:id="rId3"/>
    <sheet name="STATEMENT OF FIN. POSITION-Q" sheetId="4" r:id="rId4"/>
  </sheets>
  <externalReferences>
    <externalReference r:id="rId5"/>
  </externalReferences>
  <definedNames>
    <definedName name="_xlnm.Print_Area" localSheetId="0">'INCOME STATEMENT-for the year'!$B$5:$N$43</definedName>
    <definedName name="_xlnm.Print_Area" localSheetId="2">'INCOME STATEMENT-Q'!$B$5:$AN$39</definedName>
    <definedName name="_xlnm.Print_Area" localSheetId="3">'STATEMENT OF FIN. POSITION-Q'!$B$5:$R$44</definedName>
    <definedName name="_xlnm.Print_Area" localSheetId="1">'STATEMENT OF FIN. POSITION-year'!$B$5:$N$46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2" i="4" l="1"/>
  <c r="C53" i="4" s="1"/>
  <c r="C39" i="4"/>
  <c r="C41" i="4" s="1"/>
  <c r="C43" i="4" s="1"/>
  <c r="C31" i="4"/>
  <c r="C19" i="4"/>
  <c r="C54" i="1"/>
  <c r="C31" i="1"/>
  <c r="C16" i="1"/>
  <c r="C6" i="1"/>
  <c r="Z53" i="4"/>
  <c r="X53" i="4"/>
  <c r="J53" i="4"/>
  <c r="H53" i="4"/>
  <c r="AN52" i="4"/>
  <c r="AN53" i="4" s="1"/>
  <c r="AM52" i="4"/>
  <c r="AM53" i="4" s="1"/>
  <c r="AL52" i="4"/>
  <c r="AL53" i="4" s="1"/>
  <c r="AK52" i="4"/>
  <c r="AK53" i="4" s="1"/>
  <c r="AJ52" i="4"/>
  <c r="AJ53" i="4" s="1"/>
  <c r="AI52" i="4"/>
  <c r="AI53" i="4" s="1"/>
  <c r="AH52" i="4"/>
  <c r="AH53" i="4" s="1"/>
  <c r="AG52" i="4"/>
  <c r="AG53" i="4" s="1"/>
  <c r="AF52" i="4"/>
  <c r="AF53" i="4" s="1"/>
  <c r="AE52" i="4"/>
  <c r="AE53" i="4" s="1"/>
  <c r="AD52" i="4"/>
  <c r="AD53" i="4" s="1"/>
  <c r="AC52" i="4"/>
  <c r="AC53" i="4" s="1"/>
  <c r="AB52" i="4"/>
  <c r="AB53" i="4" s="1"/>
  <c r="AA52" i="4"/>
  <c r="AA53" i="4" s="1"/>
  <c r="Z52" i="4"/>
  <c r="Y52" i="4"/>
  <c r="Y53" i="4" s="1"/>
  <c r="X52" i="4"/>
  <c r="W52" i="4"/>
  <c r="W53" i="4" s="1"/>
  <c r="V52" i="4"/>
  <c r="V53" i="4" s="1"/>
  <c r="U52" i="4"/>
  <c r="U53" i="4" s="1"/>
  <c r="T52" i="4"/>
  <c r="T53" i="4" s="1"/>
  <c r="S52" i="4"/>
  <c r="S53" i="4" s="1"/>
  <c r="R52" i="4"/>
  <c r="R53" i="4" s="1"/>
  <c r="Q52" i="4"/>
  <c r="Q53" i="4" s="1"/>
  <c r="P52" i="4"/>
  <c r="P53" i="4" s="1"/>
  <c r="O52" i="4"/>
  <c r="O53" i="4" s="1"/>
  <c r="N52" i="4"/>
  <c r="N53" i="4" s="1"/>
  <c r="M52" i="4"/>
  <c r="M53" i="4" s="1"/>
  <c r="L52" i="4"/>
  <c r="L53" i="4" s="1"/>
  <c r="K52" i="4"/>
  <c r="K53" i="4" s="1"/>
  <c r="J52" i="4"/>
  <c r="I52" i="4"/>
  <c r="I53" i="4" s="1"/>
  <c r="H52" i="4"/>
  <c r="G52" i="4"/>
  <c r="G53" i="4" s="1"/>
  <c r="F52" i="4"/>
  <c r="F53" i="4" s="1"/>
  <c r="E52" i="4"/>
  <c r="E53" i="4" s="1"/>
  <c r="D52" i="4"/>
  <c r="D53" i="4" s="1"/>
  <c r="AN54" i="1"/>
  <c r="AL54" i="1"/>
  <c r="AJ54" i="1"/>
  <c r="AH54" i="1"/>
  <c r="AF54" i="1"/>
  <c r="AD54" i="1"/>
  <c r="AB54" i="1"/>
  <c r="Z54" i="1"/>
  <c r="X54" i="1"/>
  <c r="V54" i="1"/>
  <c r="T54" i="1"/>
  <c r="R54" i="1"/>
  <c r="P54" i="1"/>
  <c r="O54" i="1"/>
  <c r="N54" i="1"/>
  <c r="M54" i="1"/>
  <c r="L54" i="1"/>
  <c r="K54" i="1"/>
  <c r="J54" i="1"/>
  <c r="I54" i="1"/>
  <c r="H54" i="1"/>
  <c r="F54" i="1"/>
  <c r="D54" i="1"/>
  <c r="Q52" i="1"/>
  <c r="G52" i="1"/>
  <c r="E52" i="1" s="1"/>
  <c r="AM51" i="1"/>
  <c r="AK51" i="1" s="1"/>
  <c r="AI51" i="1"/>
  <c r="AG51" i="1" s="1"/>
  <c r="AE51" i="1"/>
  <c r="AC51" i="1" s="1"/>
  <c r="AA51" i="1"/>
  <c r="Y51" i="1" s="1"/>
  <c r="W51" i="1"/>
  <c r="U51" i="1" s="1"/>
  <c r="S51" i="1"/>
  <c r="Q51" i="1" s="1"/>
  <c r="G51" i="1"/>
  <c r="E51" i="1" s="1"/>
  <c r="AM50" i="1"/>
  <c r="AK50" i="1" s="1"/>
  <c r="AI50" i="1"/>
  <c r="AG50" i="1" s="1"/>
  <c r="AE50" i="1"/>
  <c r="AC50" i="1" s="1"/>
  <c r="AA50" i="1"/>
  <c r="Y50" i="1" s="1"/>
  <c r="W50" i="1"/>
  <c r="U50" i="1" s="1"/>
  <c r="S50" i="1"/>
  <c r="G50" i="1"/>
  <c r="E50" i="1" s="1"/>
  <c r="AM49" i="1"/>
  <c r="AK49" i="1" s="1"/>
  <c r="AI49" i="1"/>
  <c r="AG49" i="1" s="1"/>
  <c r="AE49" i="1"/>
  <c r="AC49" i="1" s="1"/>
  <c r="AA49" i="1"/>
  <c r="Y49" i="1" s="1"/>
  <c r="W49" i="1"/>
  <c r="U49" i="1" s="1"/>
  <c r="S49" i="1"/>
  <c r="Q49" i="1" s="1"/>
  <c r="G49" i="1"/>
  <c r="E49" i="1" s="1"/>
  <c r="AM48" i="1"/>
  <c r="AK48" i="1" s="1"/>
  <c r="AI48" i="1"/>
  <c r="AG48" i="1" s="1"/>
  <c r="AE48" i="1"/>
  <c r="AC48" i="1" s="1"/>
  <c r="AA48" i="1"/>
  <c r="Y48" i="1" s="1"/>
  <c r="W48" i="1"/>
  <c r="U48" i="1" s="1"/>
  <c r="S48" i="1"/>
  <c r="Q48" i="1" s="1"/>
  <c r="G48" i="1"/>
  <c r="E48" i="1" s="1"/>
  <c r="E18" i="1"/>
  <c r="K17" i="1"/>
  <c r="J17" i="1" s="1"/>
  <c r="E17" i="1"/>
  <c r="AN16" i="1"/>
  <c r="AM16" i="1"/>
  <c r="AL16" i="1"/>
  <c r="AK16" i="1"/>
  <c r="AJ16" i="1"/>
  <c r="AI16" i="1"/>
  <c r="AH16" i="1"/>
  <c r="AG16" i="1"/>
  <c r="AF16" i="1"/>
  <c r="AE16" i="1"/>
  <c r="AD16" i="1"/>
  <c r="AC16" i="1"/>
  <c r="AB16" i="1"/>
  <c r="AA16" i="1"/>
  <c r="Z16" i="1"/>
  <c r="Y16" i="1"/>
  <c r="X16" i="1"/>
  <c r="W16" i="1"/>
  <c r="V16" i="1"/>
  <c r="U16" i="1"/>
  <c r="T16" i="1"/>
  <c r="S16" i="1"/>
  <c r="R16" i="1"/>
  <c r="Q16" i="1"/>
  <c r="P16" i="1"/>
  <c r="O16" i="1"/>
  <c r="N16" i="1"/>
  <c r="M16" i="1"/>
  <c r="L16" i="1"/>
  <c r="H16" i="1"/>
  <c r="G16" i="1"/>
  <c r="F16" i="1"/>
  <c r="D16" i="1"/>
  <c r="AK15" i="1"/>
  <c r="AI15" i="1"/>
  <c r="AG15" i="1" s="1"/>
  <c r="AE15" i="1"/>
  <c r="AC15" i="1" s="1"/>
  <c r="AA15" i="1"/>
  <c r="Y15" i="1" s="1"/>
  <c r="W15" i="1"/>
  <c r="U15" i="1" s="1"/>
  <c r="S15" i="1"/>
  <c r="Q15" i="1" s="1"/>
  <c r="O15" i="1"/>
  <c r="M15" i="1" s="1"/>
  <c r="K15" i="1"/>
  <c r="I15" i="1" s="1"/>
  <c r="G15" i="1"/>
  <c r="E15" i="1" s="1"/>
  <c r="AK14" i="1"/>
  <c r="AI14" i="1"/>
  <c r="AG14" i="1" s="1"/>
  <c r="AE14" i="1"/>
  <c r="AC14" i="1" s="1"/>
  <c r="AA14" i="1"/>
  <c r="Y14" i="1" s="1"/>
  <c r="W14" i="1"/>
  <c r="U14" i="1" s="1"/>
  <c r="S14" i="1"/>
  <c r="Q14" i="1" s="1"/>
  <c r="O14" i="1"/>
  <c r="M14" i="1" s="1"/>
  <c r="K14" i="1"/>
  <c r="I14" i="1" s="1"/>
  <c r="G14" i="1"/>
  <c r="E14" i="1" s="1"/>
  <c r="AG13" i="1"/>
  <c r="AE13" i="1"/>
  <c r="AC13" i="1" s="1"/>
  <c r="AA13" i="1"/>
  <c r="Y13" i="1" s="1"/>
  <c r="W13" i="1"/>
  <c r="U13" i="1" s="1"/>
  <c r="S13" i="1"/>
  <c r="Q13" i="1" s="1"/>
  <c r="O13" i="1"/>
  <c r="M13" i="1" s="1"/>
  <c r="K13" i="1"/>
  <c r="I13" i="1" s="1"/>
  <c r="G13" i="1"/>
  <c r="E13" i="1" s="1"/>
  <c r="AK12" i="1"/>
  <c r="AI12" i="1"/>
  <c r="AG12" i="1" s="1"/>
  <c r="AE12" i="1"/>
  <c r="AK11" i="1"/>
  <c r="AI11" i="1"/>
  <c r="AG11" i="1" s="1"/>
  <c r="AE11" i="1"/>
  <c r="AC11" i="1" s="1"/>
  <c r="AA11" i="1"/>
  <c r="Y11" i="1" s="1"/>
  <c r="W11" i="1"/>
  <c r="U11" i="1" s="1"/>
  <c r="S11" i="1"/>
  <c r="Q11" i="1" s="1"/>
  <c r="O11" i="1"/>
  <c r="M11" i="1" s="1"/>
  <c r="K11" i="1"/>
  <c r="I11" i="1" s="1"/>
  <c r="G11" i="1"/>
  <c r="E11" i="1" s="1"/>
  <c r="AK10" i="1"/>
  <c r="AI10" i="1"/>
  <c r="AG10" i="1" s="1"/>
  <c r="AE10" i="1"/>
  <c r="AC10" i="1" s="1"/>
  <c r="AA10" i="1"/>
  <c r="Y10" i="1" s="1"/>
  <c r="W10" i="1"/>
  <c r="U10" i="1" s="1"/>
  <c r="S10" i="1"/>
  <c r="Q10" i="1" s="1"/>
  <c r="O10" i="1"/>
  <c r="M10" i="1" s="1"/>
  <c r="K10" i="1"/>
  <c r="I10" i="1" s="1"/>
  <c r="G10" i="1"/>
  <c r="E10" i="1" s="1"/>
  <c r="AK9" i="1"/>
  <c r="AI9" i="1"/>
  <c r="AG9" i="1" s="1"/>
  <c r="AE9" i="1"/>
  <c r="AC9" i="1" s="1"/>
  <c r="AA9" i="1"/>
  <c r="Y9" i="1" s="1"/>
  <c r="W9" i="1"/>
  <c r="U9" i="1" s="1"/>
  <c r="S9" i="1"/>
  <c r="Q9" i="1" s="1"/>
  <c r="O9" i="1"/>
  <c r="M9" i="1" s="1"/>
  <c r="K9" i="1"/>
  <c r="I9" i="1" s="1"/>
  <c r="G9" i="1"/>
  <c r="E9" i="1" s="1"/>
  <c r="AK8" i="1"/>
  <c r="AI8" i="1"/>
  <c r="AG8" i="1" s="1"/>
  <c r="AE8" i="1"/>
  <c r="AC8" i="1" s="1"/>
  <c r="AA8" i="1"/>
  <c r="Y8" i="1" s="1"/>
  <c r="W8" i="1"/>
  <c r="U8" i="1" s="1"/>
  <c r="S8" i="1"/>
  <c r="Q8" i="1" s="1"/>
  <c r="O8" i="1"/>
  <c r="M8" i="1" s="1"/>
  <c r="K8" i="1"/>
  <c r="I8" i="1" s="1"/>
  <c r="G8" i="1"/>
  <c r="E8" i="1" s="1"/>
  <c r="AK7" i="1"/>
  <c r="AI7" i="1"/>
  <c r="AG7" i="1" s="1"/>
  <c r="AE7" i="1"/>
  <c r="AC7" i="1" s="1"/>
  <c r="AA7" i="1"/>
  <c r="Y7" i="1" s="1"/>
  <c r="W7" i="1"/>
  <c r="U7" i="1" s="1"/>
  <c r="S7" i="1"/>
  <c r="O7" i="1"/>
  <c r="M7" i="1" s="1"/>
  <c r="K7" i="1"/>
  <c r="I7" i="1" s="1"/>
  <c r="G7" i="1"/>
  <c r="E7" i="1" s="1"/>
  <c r="AN6" i="1"/>
  <c r="AM6" i="1"/>
  <c r="AL6" i="1"/>
  <c r="AL21" i="1" s="1"/>
  <c r="AJ6" i="1"/>
  <c r="AH6" i="1"/>
  <c r="AF6" i="1"/>
  <c r="AD6" i="1"/>
  <c r="AB6" i="1"/>
  <c r="Z6" i="1"/>
  <c r="X6" i="1"/>
  <c r="V6" i="1"/>
  <c r="V21" i="1" s="1"/>
  <c r="T6" i="1"/>
  <c r="R6" i="1"/>
  <c r="P6" i="1"/>
  <c r="N6" i="1"/>
  <c r="L6" i="1"/>
  <c r="J6" i="1"/>
  <c r="H6" i="1"/>
  <c r="F6" i="1"/>
  <c r="D6" i="1"/>
  <c r="D21" i="1" s="1"/>
  <c r="C21" i="1" l="1"/>
  <c r="C32" i="1" s="1"/>
  <c r="C37" i="1" s="1"/>
  <c r="C39" i="1" s="1"/>
  <c r="AM21" i="1"/>
  <c r="F21" i="1"/>
  <c r="X21" i="1"/>
  <c r="AB21" i="1"/>
  <c r="N21" i="1"/>
  <c r="AD21" i="1"/>
  <c r="AG54" i="1"/>
  <c r="AK54" i="1"/>
  <c r="E54" i="1"/>
  <c r="T21" i="1"/>
  <c r="AJ21" i="1"/>
  <c r="S6" i="1"/>
  <c r="S21" i="1" s="1"/>
  <c r="AK6" i="1"/>
  <c r="AK21" i="1" s="1"/>
  <c r="AE6" i="1"/>
  <c r="AE21" i="1" s="1"/>
  <c r="H21" i="1"/>
  <c r="W6" i="1"/>
  <c r="W21" i="1" s="1"/>
  <c r="E16" i="1"/>
  <c r="J16" i="1"/>
  <c r="I17" i="1"/>
  <c r="I16" i="1" s="1"/>
  <c r="G6" i="1"/>
  <c r="G21" i="1" s="1"/>
  <c r="S54" i="1"/>
  <c r="L21" i="1"/>
  <c r="Z21" i="1"/>
  <c r="AN21" i="1"/>
  <c r="K16" i="1"/>
  <c r="U54" i="1"/>
  <c r="O6" i="1"/>
  <c r="O21" i="1" s="1"/>
  <c r="AA54" i="1"/>
  <c r="Y54" i="1"/>
  <c r="P21" i="1"/>
  <c r="AF21" i="1"/>
  <c r="Q50" i="1"/>
  <c r="Q54" i="1" s="1"/>
  <c r="AI54" i="1"/>
  <c r="AC54" i="1"/>
  <c r="AM54" i="1"/>
  <c r="W54" i="1"/>
  <c r="G54" i="1"/>
  <c r="AE54" i="1"/>
  <c r="U6" i="1"/>
  <c r="U21" i="1" s="1"/>
  <c r="R21" i="1"/>
  <c r="AH21" i="1"/>
  <c r="J21" i="1"/>
  <c r="AG6" i="1"/>
  <c r="AG21" i="1" s="1"/>
  <c r="Q7" i="1"/>
  <c r="Q6" i="1" s="1"/>
  <c r="Q21" i="1" s="1"/>
  <c r="AI6" i="1"/>
  <c r="AI21" i="1" s="1"/>
  <c r="E6" i="1"/>
  <c r="Y6" i="1"/>
  <c r="Y21" i="1" s="1"/>
  <c r="I6" i="1"/>
  <c r="AC6" i="1"/>
  <c r="AC21" i="1" s="1"/>
  <c r="M6" i="1"/>
  <c r="M21" i="1" s="1"/>
  <c r="K6" i="1"/>
  <c r="AA6" i="1"/>
  <c r="AA21" i="1" s="1"/>
  <c r="M55" i="3"/>
  <c r="L55" i="3"/>
  <c r="K55" i="3"/>
  <c r="J55" i="3"/>
  <c r="G55" i="3"/>
  <c r="E55" i="3"/>
  <c r="D55" i="3"/>
  <c r="C55" i="3"/>
  <c r="N54" i="3"/>
  <c r="N55" i="3" s="1"/>
  <c r="M54" i="3"/>
  <c r="L54" i="3"/>
  <c r="K54" i="3"/>
  <c r="J54" i="3"/>
  <c r="I54" i="3"/>
  <c r="I55" i="3" s="1"/>
  <c r="H54" i="3"/>
  <c r="H55" i="3" s="1"/>
  <c r="G54" i="3"/>
  <c r="F54" i="3"/>
  <c r="F55" i="3" s="1"/>
  <c r="E54" i="3"/>
  <c r="D54" i="3"/>
  <c r="C54" i="3"/>
  <c r="N54" i="2"/>
  <c r="M54" i="2"/>
  <c r="L54" i="2"/>
  <c r="K54" i="2"/>
  <c r="J54" i="2"/>
  <c r="I54" i="2"/>
  <c r="H54" i="2"/>
  <c r="G54" i="2"/>
  <c r="F54" i="2"/>
  <c r="E54" i="2"/>
  <c r="D54" i="2"/>
  <c r="C54" i="2"/>
  <c r="N6" i="2"/>
  <c r="M6" i="2"/>
  <c r="L6" i="2"/>
  <c r="K6" i="2"/>
  <c r="I6" i="2"/>
  <c r="I21" i="2" s="1"/>
  <c r="H6" i="2"/>
  <c r="G6" i="2"/>
  <c r="F6" i="2"/>
  <c r="E6" i="2"/>
  <c r="D6" i="2"/>
  <c r="C6" i="2"/>
  <c r="N16" i="2"/>
  <c r="M16" i="2"/>
  <c r="L16" i="2"/>
  <c r="K16" i="2"/>
  <c r="J16" i="2"/>
  <c r="I16" i="2"/>
  <c r="H16" i="2"/>
  <c r="G16" i="2"/>
  <c r="F16" i="2"/>
  <c r="F21" i="2" s="1"/>
  <c r="E16" i="2"/>
  <c r="E21" i="2" s="1"/>
  <c r="D16" i="2"/>
  <c r="C16" i="2"/>
  <c r="D39" i="4"/>
  <c r="D41" i="4" s="1"/>
  <c r="D43" i="4" s="1"/>
  <c r="D31" i="4"/>
  <c r="D19" i="4"/>
  <c r="D31" i="1"/>
  <c r="E39" i="4"/>
  <c r="E41" i="4" s="1"/>
  <c r="E31" i="4"/>
  <c r="E19" i="4"/>
  <c r="E31" i="1"/>
  <c r="C40" i="3"/>
  <c r="C42" i="3" s="1"/>
  <c r="C44" i="3" s="1"/>
  <c r="C32" i="3"/>
  <c r="C20" i="3"/>
  <c r="C31" i="2"/>
  <c r="F39" i="4"/>
  <c r="F41" i="4" s="1"/>
  <c r="F31" i="4"/>
  <c r="F19" i="4"/>
  <c r="F31" i="1"/>
  <c r="AN39" i="4"/>
  <c r="AN41" i="4" s="1"/>
  <c r="AM39" i="4"/>
  <c r="AM41" i="4" s="1"/>
  <c r="AL39" i="4"/>
  <c r="AL41" i="4" s="1"/>
  <c r="AK39" i="4"/>
  <c r="AK41" i="4" s="1"/>
  <c r="AJ39" i="4"/>
  <c r="AJ41" i="4" s="1"/>
  <c r="AI39" i="4"/>
  <c r="AI41" i="4" s="1"/>
  <c r="AH39" i="4"/>
  <c r="AH41" i="4" s="1"/>
  <c r="AG39" i="4"/>
  <c r="AG41" i="4" s="1"/>
  <c r="AF39" i="4"/>
  <c r="AF41" i="4" s="1"/>
  <c r="AE39" i="4"/>
  <c r="AE41" i="4" s="1"/>
  <c r="AD39" i="4"/>
  <c r="AD41" i="4" s="1"/>
  <c r="AC39" i="4"/>
  <c r="AC41" i="4" s="1"/>
  <c r="AB39" i="4"/>
  <c r="AB41" i="4" s="1"/>
  <c r="AA39" i="4"/>
  <c r="AA41" i="4" s="1"/>
  <c r="Z39" i="4"/>
  <c r="Z41" i="4" s="1"/>
  <c r="Y39" i="4"/>
  <c r="Y41" i="4" s="1"/>
  <c r="X39" i="4"/>
  <c r="X41" i="4" s="1"/>
  <c r="W39" i="4"/>
  <c r="W41" i="4" s="1"/>
  <c r="V39" i="4"/>
  <c r="V41" i="4" s="1"/>
  <c r="U39" i="4"/>
  <c r="U41" i="4" s="1"/>
  <c r="T39" i="4"/>
  <c r="T41" i="4" s="1"/>
  <c r="S39" i="4"/>
  <c r="S41" i="4" s="1"/>
  <c r="R39" i="4"/>
  <c r="R41" i="4" s="1"/>
  <c r="Q39" i="4"/>
  <c r="Q41" i="4" s="1"/>
  <c r="P39" i="4"/>
  <c r="P41" i="4" s="1"/>
  <c r="O39" i="4"/>
  <c r="O41" i="4" s="1"/>
  <c r="N39" i="4"/>
  <c r="N41" i="4" s="1"/>
  <c r="M39" i="4"/>
  <c r="M41" i="4" s="1"/>
  <c r="L39" i="4"/>
  <c r="L41" i="4" s="1"/>
  <c r="K39" i="4"/>
  <c r="K41" i="4" s="1"/>
  <c r="J39" i="4"/>
  <c r="J41" i="4" s="1"/>
  <c r="I39" i="4"/>
  <c r="I41" i="4" s="1"/>
  <c r="H39" i="4"/>
  <c r="H41" i="4" s="1"/>
  <c r="G39" i="4"/>
  <c r="G41" i="4" s="1"/>
  <c r="AN31" i="4"/>
  <c r="AM31" i="4"/>
  <c r="AL31" i="4"/>
  <c r="AK31" i="4"/>
  <c r="AJ31" i="4"/>
  <c r="AI31" i="4"/>
  <c r="AH31" i="4"/>
  <c r="AH43" i="4" s="1"/>
  <c r="AG31" i="4"/>
  <c r="AF31" i="4"/>
  <c r="AE31" i="4"/>
  <c r="AD31" i="4"/>
  <c r="AC31" i="4"/>
  <c r="AB31" i="4"/>
  <c r="AA31" i="4"/>
  <c r="Z31" i="4"/>
  <c r="Y31" i="4"/>
  <c r="X31" i="4"/>
  <c r="W31" i="4"/>
  <c r="V31" i="4"/>
  <c r="U31" i="4"/>
  <c r="T31" i="4"/>
  <c r="S31" i="4"/>
  <c r="R31" i="4"/>
  <c r="Q31" i="4"/>
  <c r="P31" i="4"/>
  <c r="O31" i="4"/>
  <c r="N31" i="4"/>
  <c r="M31" i="4"/>
  <c r="L31" i="4"/>
  <c r="K31" i="4"/>
  <c r="J31" i="4"/>
  <c r="I31" i="4"/>
  <c r="H31" i="4"/>
  <c r="G31" i="4"/>
  <c r="AN19" i="4"/>
  <c r="AM19" i="4"/>
  <c r="AL19" i="4"/>
  <c r="AK19" i="4"/>
  <c r="AJ19" i="4"/>
  <c r="AI19" i="4"/>
  <c r="AH19" i="4"/>
  <c r="AG19" i="4"/>
  <c r="AF19" i="4"/>
  <c r="AE19" i="4"/>
  <c r="AD19" i="4"/>
  <c r="AC19" i="4"/>
  <c r="AB19" i="4"/>
  <c r="AA19" i="4"/>
  <c r="Z19" i="4"/>
  <c r="Y19" i="4"/>
  <c r="X19" i="4"/>
  <c r="W19" i="4"/>
  <c r="V19" i="4"/>
  <c r="U19" i="4"/>
  <c r="T19" i="4"/>
  <c r="S19" i="4"/>
  <c r="R19" i="4"/>
  <c r="Q19" i="4"/>
  <c r="P19" i="4"/>
  <c r="O19" i="4"/>
  <c r="N19" i="4"/>
  <c r="M19" i="4"/>
  <c r="L19" i="4"/>
  <c r="K19" i="4"/>
  <c r="J19" i="4"/>
  <c r="I19" i="4"/>
  <c r="H19" i="4"/>
  <c r="G19" i="4"/>
  <c r="G31" i="1"/>
  <c r="L43" i="4" l="1"/>
  <c r="T43" i="4"/>
  <c r="AB43" i="4"/>
  <c r="E43" i="4"/>
  <c r="K21" i="1"/>
  <c r="E21" i="1"/>
  <c r="E32" i="1" s="1"/>
  <c r="E37" i="1" s="1"/>
  <c r="E39" i="1" s="1"/>
  <c r="I21" i="1"/>
  <c r="C21" i="2"/>
  <c r="C32" i="2"/>
  <c r="C37" i="2" s="1"/>
  <c r="C39" i="2" s="1"/>
  <c r="D21" i="2"/>
  <c r="H21" i="2"/>
  <c r="M21" i="2"/>
  <c r="K21" i="2"/>
  <c r="G21" i="2"/>
  <c r="N21" i="2"/>
  <c r="L21" i="2"/>
  <c r="D32" i="1"/>
  <c r="D37" i="1" s="1"/>
  <c r="D39" i="1" s="1"/>
  <c r="F43" i="4"/>
  <c r="F32" i="1"/>
  <c r="F37" i="1" s="1"/>
  <c r="F39" i="1" s="1"/>
  <c r="G32" i="1"/>
  <c r="G37" i="1" s="1"/>
  <c r="G39" i="1" s="1"/>
  <c r="I43" i="4"/>
  <c r="N43" i="4"/>
  <c r="Q43" i="4"/>
  <c r="Y43" i="4"/>
  <c r="J43" i="4"/>
  <c r="R43" i="4"/>
  <c r="Z43" i="4"/>
  <c r="V43" i="4"/>
  <c r="K43" i="4"/>
  <c r="S43" i="4"/>
  <c r="M43" i="4"/>
  <c r="U43" i="4"/>
  <c r="AC43" i="4"/>
  <c r="AK43" i="4"/>
  <c r="AA43" i="4"/>
  <c r="AI43" i="4"/>
  <c r="AJ43" i="4"/>
  <c r="H43" i="4"/>
  <c r="P43" i="4"/>
  <c r="X43" i="4"/>
  <c r="AF43" i="4"/>
  <c r="AN43" i="4"/>
  <c r="AD43" i="4"/>
  <c r="AG43" i="4"/>
  <c r="G43" i="4"/>
  <c r="O43" i="4"/>
  <c r="W43" i="4"/>
  <c r="AE43" i="4"/>
  <c r="AM43" i="4"/>
  <c r="AL43" i="4"/>
  <c r="H31" i="1"/>
  <c r="H32" i="1" l="1"/>
  <c r="H37" i="1" s="1"/>
  <c r="H39" i="1" s="1"/>
  <c r="I31" i="1" l="1"/>
  <c r="D31" i="2"/>
  <c r="J31" i="1"/>
  <c r="K31" i="1"/>
  <c r="D40" i="3"/>
  <c r="D42" i="3" s="1"/>
  <c r="D32" i="3"/>
  <c r="D20" i="3"/>
  <c r="L31" i="1"/>
  <c r="M31" i="1"/>
  <c r="G31" i="2"/>
  <c r="G32" i="2" s="1"/>
  <c r="G37" i="2" s="1"/>
  <c r="G39" i="2" s="1"/>
  <c r="H31" i="2"/>
  <c r="I31" i="2"/>
  <c r="J31" i="2"/>
  <c r="K31" i="2"/>
  <c r="L31" i="2"/>
  <c r="M31" i="2"/>
  <c r="N31" i="2"/>
  <c r="F31" i="2"/>
  <c r="E31" i="2"/>
  <c r="E32" i="2" s="1"/>
  <c r="E37" i="2" s="1"/>
  <c r="E39" i="2" s="1"/>
  <c r="N31" i="1"/>
  <c r="Q25" i="1"/>
  <c r="Q31" i="1" s="1"/>
  <c r="O31" i="1"/>
  <c r="AN31" i="1"/>
  <c r="AM31" i="1"/>
  <c r="AL31" i="1"/>
  <c r="AK31" i="1"/>
  <c r="AJ31" i="1"/>
  <c r="AI31" i="1"/>
  <c r="AH31" i="1"/>
  <c r="AG31" i="1"/>
  <c r="AF31" i="1"/>
  <c r="AE31" i="1"/>
  <c r="AD31" i="1"/>
  <c r="AC31" i="1"/>
  <c r="AB31" i="1"/>
  <c r="AA31" i="1"/>
  <c r="Z31" i="1"/>
  <c r="Y31" i="1"/>
  <c r="X31" i="1"/>
  <c r="W31" i="1"/>
  <c r="V31" i="1"/>
  <c r="U31" i="1"/>
  <c r="T31" i="1"/>
  <c r="S31" i="1"/>
  <c r="R31" i="1"/>
  <c r="P31" i="1"/>
  <c r="E40" i="3"/>
  <c r="E42" i="3" s="1"/>
  <c r="E32" i="3"/>
  <c r="E20" i="3"/>
  <c r="F40" i="3"/>
  <c r="F42" i="3" s="1"/>
  <c r="F32" i="3"/>
  <c r="F20" i="3"/>
  <c r="D32" i="2" l="1"/>
  <c r="D37" i="2" s="1"/>
  <c r="D39" i="2" s="1"/>
  <c r="I32" i="1"/>
  <c r="I37" i="1" s="1"/>
  <c r="I39" i="1" s="1"/>
  <c r="J32" i="1"/>
  <c r="J37" i="1" s="1"/>
  <c r="J39" i="1" s="1"/>
  <c r="L32" i="1"/>
  <c r="L37" i="1" s="1"/>
  <c r="L39" i="1" s="1"/>
  <c r="K32" i="1"/>
  <c r="K37" i="1" s="1"/>
  <c r="K39" i="1" s="1"/>
  <c r="D44" i="3"/>
  <c r="F44" i="3"/>
  <c r="N32" i="1"/>
  <c r="N37" i="1" s="1"/>
  <c r="N39" i="1" s="1"/>
  <c r="P32" i="1"/>
  <c r="P37" i="1" s="1"/>
  <c r="P39" i="1" s="1"/>
  <c r="M32" i="1"/>
  <c r="M37" i="1" s="1"/>
  <c r="M39" i="1" s="1"/>
  <c r="O32" i="1"/>
  <c r="O37" i="1" s="1"/>
  <c r="O39" i="1" s="1"/>
  <c r="R32" i="1"/>
  <c r="R37" i="1" s="1"/>
  <c r="R39" i="1" s="1"/>
  <c r="E44" i="3"/>
  <c r="F32" i="2"/>
  <c r="F37" i="2" s="1"/>
  <c r="F39" i="2" s="1"/>
  <c r="Q32" i="1"/>
  <c r="Q37" i="1" s="1"/>
  <c r="Q39" i="1" s="1"/>
  <c r="S32" i="1"/>
  <c r="S37" i="1" s="1"/>
  <c r="S39" i="1" s="1"/>
  <c r="T32" i="1" l="1"/>
  <c r="T37" i="1" s="1"/>
  <c r="T39" i="1" s="1"/>
  <c r="U32" i="1" l="1"/>
  <c r="U37" i="1" s="1"/>
  <c r="U39" i="1" s="1"/>
  <c r="G40" i="3" l="1"/>
  <c r="G42" i="3" s="1"/>
  <c r="G32" i="3"/>
  <c r="G20" i="3"/>
  <c r="V32" i="1"/>
  <c r="V37" i="1" s="1"/>
  <c r="V39" i="1" s="1"/>
  <c r="G44" i="3" l="1"/>
  <c r="W32" i="1" l="1"/>
  <c r="W37" i="1" s="1"/>
  <c r="W39" i="1" s="1"/>
  <c r="X32" i="1" l="1"/>
  <c r="X37" i="1" s="1"/>
  <c r="X39" i="1" s="1"/>
  <c r="Y32" i="1"/>
  <c r="Y37" i="1" s="1"/>
  <c r="Y39" i="1" s="1"/>
  <c r="H32" i="2" l="1"/>
  <c r="H40" i="3"/>
  <c r="H42" i="3" s="1"/>
  <c r="H32" i="3"/>
  <c r="H20" i="3"/>
  <c r="H37" i="2" l="1"/>
  <c r="H39" i="2" s="1"/>
  <c r="H44" i="3"/>
  <c r="Z32" i="1"/>
  <c r="Z37" i="1" l="1"/>
  <c r="Z39" i="1" s="1"/>
  <c r="AA32" i="1" l="1"/>
  <c r="AA37" i="1" s="1"/>
  <c r="AA39" i="1" s="1"/>
  <c r="AB32" i="1" l="1"/>
  <c r="AB37" i="1" s="1"/>
  <c r="AB39" i="1" s="1"/>
  <c r="AD32" i="1"/>
  <c r="AD37" i="1" l="1"/>
  <c r="AD39" i="1" s="1"/>
  <c r="I40" i="3"/>
  <c r="I42" i="3" s="1"/>
  <c r="I32" i="3"/>
  <c r="I20" i="3"/>
  <c r="AC32" i="1" l="1"/>
  <c r="AC37" i="1" s="1"/>
  <c r="AC39" i="1" s="1"/>
  <c r="I44" i="3"/>
  <c r="AE32" i="1"/>
  <c r="AE37" i="1" l="1"/>
  <c r="AE39" i="1" s="1"/>
  <c r="AF32" i="1" l="1"/>
  <c r="AF37" i="1" s="1"/>
  <c r="AF39" i="1" s="1"/>
  <c r="J40" i="3"/>
  <c r="J42" i="3" s="1"/>
  <c r="J32" i="3"/>
  <c r="J20" i="3"/>
  <c r="AG32" i="1" l="1"/>
  <c r="AG37" i="1" s="1"/>
  <c r="AG39" i="1" s="1"/>
  <c r="I32" i="2"/>
  <c r="J44" i="3"/>
  <c r="L40" i="3"/>
  <c r="L42" i="3" s="1"/>
  <c r="M40" i="3"/>
  <c r="M42" i="3" s="1"/>
  <c r="N40" i="3"/>
  <c r="N42" i="3" s="1"/>
  <c r="K40" i="3"/>
  <c r="K42" i="3" s="1"/>
  <c r="I37" i="2" l="1"/>
  <c r="I39" i="2" s="1"/>
  <c r="N32" i="3"/>
  <c r="N44" i="3" s="1"/>
  <c r="M32" i="3"/>
  <c r="M44" i="3" s="1"/>
  <c r="L32" i="3"/>
  <c r="L44" i="3" s="1"/>
  <c r="K32" i="3"/>
  <c r="K44" i="3" s="1"/>
  <c r="N20" i="3"/>
  <c r="M20" i="3"/>
  <c r="L20" i="3"/>
  <c r="K20" i="3"/>
  <c r="K32" i="2" l="1"/>
  <c r="K37" i="2" l="1"/>
  <c r="K39" i="2" s="1"/>
  <c r="AI32" i="1"/>
  <c r="L32" i="2"/>
  <c r="M32" i="2"/>
  <c r="N32" i="2"/>
  <c r="AH32" i="1"/>
  <c r="AJ32" i="1"/>
  <c r="M37" i="2" l="1"/>
  <c r="M39" i="2" s="1"/>
  <c r="N37" i="2"/>
  <c r="N39" i="2" s="1"/>
  <c r="L37" i="2"/>
  <c r="L39" i="2" s="1"/>
  <c r="AJ37" i="1"/>
  <c r="AJ39" i="1" s="1"/>
  <c r="AI37" i="1"/>
  <c r="AI39" i="1" s="1"/>
  <c r="AH37" i="1"/>
  <c r="AH39" i="1" s="1"/>
  <c r="AK32" i="1"/>
  <c r="AK37" i="1" l="1"/>
  <c r="AK39" i="1" s="1"/>
  <c r="AL32" i="1"/>
  <c r="AL37" i="1" l="1"/>
  <c r="AL39" i="1" s="1"/>
  <c r="AM32" i="1"/>
  <c r="AN32" i="1"/>
  <c r="AN37" i="1" s="1"/>
  <c r="AM37" i="1" l="1"/>
  <c r="AM39" i="1" s="1"/>
  <c r="AN39" i="1"/>
  <c r="J14" i="2" l="1"/>
  <c r="J15" i="2"/>
  <c r="J10" i="2"/>
  <c r="J7" i="2"/>
  <c r="J6" i="2" s="1"/>
  <c r="J21" i="2" s="1"/>
  <c r="J32" i="2" s="1"/>
  <c r="J37" i="2" s="1"/>
  <c r="J39" i="2" s="1"/>
  <c r="J8" i="2"/>
  <c r="J9" i="2"/>
  <c r="J13" i="2"/>
  <c r="J11" i="2"/>
  <c r="J12" i="2"/>
</calcChain>
</file>

<file path=xl/sharedStrings.xml><?xml version="1.0" encoding="utf-8"?>
<sst xmlns="http://schemas.openxmlformats.org/spreadsheetml/2006/main" count="392" uniqueCount="157">
  <si>
    <t>Marketing</t>
  </si>
  <si>
    <t>01.01.2015 - 31.12.2015</t>
  </si>
  <si>
    <t>01.01.2014 - 31.12.2014*</t>
  </si>
  <si>
    <t>01.01.2013 - 31.12.2013*</t>
  </si>
  <si>
    <t>01.01.2016 - 31.12.2016</t>
  </si>
  <si>
    <t>31.12.2013*</t>
  </si>
  <si>
    <t>31.12.2014*</t>
  </si>
  <si>
    <t>31.12.2015</t>
  </si>
  <si>
    <t>31.12.2016</t>
  </si>
  <si>
    <t>* adjusted data</t>
  </si>
  <si>
    <t>Result of operations on financial instruments</t>
  </si>
  <si>
    <t xml:space="preserve">Income from fees and charges </t>
  </si>
  <si>
    <t>Other income</t>
  </si>
  <si>
    <t xml:space="preserve">Salaries and employee benefits </t>
  </si>
  <si>
    <t>Other external services</t>
  </si>
  <si>
    <t>Costs of maintenance and lease of buildings</t>
  </si>
  <si>
    <t xml:space="preserve">Amortization and depreciation </t>
  </si>
  <si>
    <t>Other costs</t>
  </si>
  <si>
    <t>Total operating expenses</t>
  </si>
  <si>
    <t xml:space="preserve">Profit on operating activities </t>
  </si>
  <si>
    <t>Impairment of intangible assets</t>
  </si>
  <si>
    <t xml:space="preserve">Finance income </t>
  </si>
  <si>
    <t>Profit before tax</t>
  </si>
  <si>
    <t xml:space="preserve">Income tax </t>
  </si>
  <si>
    <t>Net profit</t>
  </si>
  <si>
    <t>Total operating income</t>
  </si>
  <si>
    <t>CONSOLIDATED COMPREHENSIVE INCOME STATEMENT - FOR THE QUARTER ENDED</t>
  </si>
  <si>
    <t>THREE-MONTH PERIOD ENDED</t>
  </si>
  <si>
    <t>Own cash and cash equivalents</t>
  </si>
  <si>
    <t>Customers’ cash and cash equivalents</t>
  </si>
  <si>
    <t>ASSETS</t>
  </si>
  <si>
    <t>Financial assets available for sale</t>
  </si>
  <si>
    <t>Income tax receivables</t>
  </si>
  <si>
    <t xml:space="preserve">Prepayments and deferred costs </t>
  </si>
  <si>
    <t xml:space="preserve">Intangible assets </t>
  </si>
  <si>
    <t>Property, plant and equipment</t>
  </si>
  <si>
    <t xml:space="preserve">Deferred income tax assets </t>
  </si>
  <si>
    <t>Total assets</t>
  </si>
  <si>
    <t>EQUITY AND LIABILITIES</t>
  </si>
  <si>
    <t>Financial assets held to maturity</t>
  </si>
  <si>
    <t xml:space="preserve">Financial assets held for trading </t>
  </si>
  <si>
    <t>Liabilities</t>
  </si>
  <si>
    <t>Amounts due to customers</t>
  </si>
  <si>
    <t xml:space="preserve">Financial liabilities held for trading </t>
  </si>
  <si>
    <t>Income tax liabilities</t>
  </si>
  <si>
    <t xml:space="preserve">Other liabilities </t>
  </si>
  <si>
    <t>Provisions for liabilities</t>
  </si>
  <si>
    <t>Deferred income tax provision</t>
  </si>
  <si>
    <t>Total liabilities</t>
  </si>
  <si>
    <t>Equity</t>
  </si>
  <si>
    <t>Share capital</t>
  </si>
  <si>
    <t>Supplementary capital</t>
  </si>
  <si>
    <t>Other reserves</t>
  </si>
  <si>
    <t xml:space="preserve">Foreign exchange differences on translation </t>
  </si>
  <si>
    <t>Retained earnings</t>
  </si>
  <si>
    <t>Equity attributable to the owners of the parent Company</t>
  </si>
  <si>
    <t xml:space="preserve">Total equity </t>
  </si>
  <si>
    <t xml:space="preserve">Total equity and liabilities </t>
  </si>
  <si>
    <t>(in PLN'000)</t>
  </si>
  <si>
    <t>01.01.2017 - 31.12.2017</t>
  </si>
  <si>
    <t xml:space="preserve">Financial assets at fair value through P&amp;L </t>
  </si>
  <si>
    <t>**N/A - not applicable – items which are not applicable due to the rules resulting from IFRS 9 from 1 January 2018</t>
  </si>
  <si>
    <t>N/A**</t>
  </si>
  <si>
    <t>01.01.2018 - 31.12.2018</t>
  </si>
  <si>
    <t xml:space="preserve">Taxes and statutory fees </t>
  </si>
  <si>
    <t>Financial assets at amortized cost</t>
  </si>
  <si>
    <t>Liabilities due to lease</t>
  </si>
  <si>
    <t xml:space="preserve">Profit (loss) on operating activities </t>
  </si>
  <si>
    <t>Profit (loss) before tax</t>
  </si>
  <si>
    <t>Net profit (loss)</t>
  </si>
  <si>
    <t>Q1 2019</t>
  </si>
  <si>
    <t>Q4 2018</t>
  </si>
  <si>
    <t>Q3 2018</t>
  </si>
  <si>
    <t>Q2 2018</t>
  </si>
  <si>
    <t>Q1 2018</t>
  </si>
  <si>
    <t>Q4 2017</t>
  </si>
  <si>
    <t>Q3 2017</t>
  </si>
  <si>
    <t>Q2 2017</t>
  </si>
  <si>
    <t>Q1 2017</t>
  </si>
  <si>
    <t>Q4 2016</t>
  </si>
  <si>
    <t>Q3 2016</t>
  </si>
  <si>
    <t>Q2 2016</t>
  </si>
  <si>
    <t>Q1 2016</t>
  </si>
  <si>
    <t>Q2 2019</t>
  </si>
  <si>
    <t>Q3 2019</t>
  </si>
  <si>
    <t>Q4 2019</t>
  </si>
  <si>
    <t>01.01.2019 - 31.12.2019</t>
  </si>
  <si>
    <t>Q1 2020</t>
  </si>
  <si>
    <t>Q2 2020</t>
  </si>
  <si>
    <t>Q3 2020</t>
  </si>
  <si>
    <t>01.01.2020 - 31.12.2020</t>
  </si>
  <si>
    <t xml:space="preserve"> - negative foreign exchange differences relating to a company in Turkey</t>
  </si>
  <si>
    <t>Q4 2020</t>
  </si>
  <si>
    <t>Finance costs, including:</t>
  </si>
  <si>
    <t>Q1 2021</t>
  </si>
  <si>
    <t>Q2 2021</t>
  </si>
  <si>
    <t>Q3 2021</t>
  </si>
  <si>
    <t>CONSOLIDATED COMPREHENSIVE INCOME STATEMENT - FOR THE YEAR ENDED</t>
  </si>
  <si>
    <t>01.01.2021 - 31.12.2021</t>
  </si>
  <si>
    <t>Q4 2021</t>
  </si>
  <si>
    <t>Commission expenses</t>
  </si>
  <si>
    <t>01.01.2023 - 31.12.2023*</t>
  </si>
  <si>
    <t>01.01.2022 - 31.12.2022*</t>
  </si>
  <si>
    <t>Net interest income on clients cash</t>
  </si>
  <si>
    <t>Q1 2024</t>
  </si>
  <si>
    <t>- profit attributable to owners of the parent company</t>
  </si>
  <si>
    <t>- profit (loss) attributable to owners of non-controlling interests</t>
  </si>
  <si>
    <t>Non-controlling interests</t>
  </si>
  <si>
    <t>Q2 2024</t>
  </si>
  <si>
    <t>CONSOLIDATED STATEMENT OF FINANCIAL POSITION - YEAR END</t>
  </si>
  <si>
    <t>*N/A - not applicable – items which are not applicable due to the rules resulting from IFRS 9 from 1 January 2018</t>
  </si>
  <si>
    <t>*N/A</t>
  </si>
  <si>
    <t>Q3 2024</t>
  </si>
  <si>
    <t>01.01.2024 - 31.12.2024</t>
  </si>
  <si>
    <t>- profit attributable to owners of the Parent Company</t>
  </si>
  <si>
    <t>-</t>
  </si>
  <si>
    <t>Q4 2024</t>
  </si>
  <si>
    <t>Q1 2025</t>
  </si>
  <si>
    <t xml:space="preserve">  - interest income from clients cash </t>
  </si>
  <si>
    <t xml:space="preserve">  - interest expense paid to clients </t>
  </si>
  <si>
    <t xml:space="preserve">  - Commodity CFDs</t>
  </si>
  <si>
    <t xml:space="preserve">  - Index CFDs</t>
  </si>
  <si>
    <t xml:space="preserve">  - Currency CFDs</t>
  </si>
  <si>
    <t xml:space="preserve">  - Stock and ETP CFDs</t>
  </si>
  <si>
    <t xml:space="preserve">  - Bond CFDs</t>
  </si>
  <si>
    <t xml:space="preserve">  - Options</t>
  </si>
  <si>
    <t xml:space="preserve">  - Stocks and ETPs</t>
  </si>
  <si>
    <t xml:space="preserve">  - Bonuses and discounts paid to customers</t>
  </si>
  <si>
    <t xml:space="preserve">  - Commission paid to cooperating brokers</t>
  </si>
  <si>
    <t>GEOGRAPHICAL AREAS</t>
  </si>
  <si>
    <t xml:space="preserve">Total operating income </t>
  </si>
  <si>
    <t xml:space="preserve">Central and Eastern Europe </t>
  </si>
  <si>
    <t xml:space="preserve">  - including Poland</t>
  </si>
  <si>
    <t>Western Europe</t>
  </si>
  <si>
    <t>Middle East***</t>
  </si>
  <si>
    <t>Asia</t>
  </si>
  <si>
    <t>** The subsidiary XTB International Ltd., with its seat in Belize, acquires clients from Latin America and the rest of the world (without Europe). The item excludes revenues of clients acquired by this company from the Middle East region.</t>
  </si>
  <si>
    <t>(w tys. PLN)</t>
  </si>
  <si>
    <t>7 877 229</t>
  </si>
  <si>
    <t>CLIENT ASSETS</t>
  </si>
  <si>
    <t>Client cash</t>
  </si>
  <si>
    <t>Nominal value of clients' derivative instruments at the end of the period</t>
  </si>
  <si>
    <t>Nominal value of instruments held by clients in accounts (stocks and ETPs)</t>
  </si>
  <si>
    <t>Q4 2023*</t>
  </si>
  <si>
    <t>Q3 2023*</t>
  </si>
  <si>
    <t>Q2 2023*</t>
  </si>
  <si>
    <t>Q1 2023*</t>
  </si>
  <si>
    <t>Q4 2022*</t>
  </si>
  <si>
    <t>Q3 2022*</t>
  </si>
  <si>
    <t>Q2 2022*</t>
  </si>
  <si>
    <t>Q1 2022*</t>
  </si>
  <si>
    <t>XTB client assets</t>
  </si>
  <si>
    <t>Latin America** and Turkey (until the end of 2017)</t>
  </si>
  <si>
    <t>*** Revenue from clients from the Middle East, acquired by XTB International Ltd. with its seat in Belize and XTB MENA Limited with its seat in the United Arab Emirates.</t>
  </si>
  <si>
    <t>Q2 2025</t>
  </si>
  <si>
    <t>*** Revenue from clients from the Middle East, acquired by XTB International Ltd. with its seat in Belize and XTB MENA Limited and XTB Financial Consultation L.L.C with its seat in the United Arab Emirates.</t>
  </si>
  <si>
    <t>CONSOLIDATED STATEMENT OF FINANCIAL POSITION - AT THE END OF EACH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</si>
</sst>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quot;zł&quot;_ ;_ * \(#,##0.00\)\ &quot;zł&quot;_ ;_ * &quot;-&quot;??_)\ &quot;zł&quot;_ ;_ @_ "/>
    <numFmt numFmtId="165" formatCode="#,##0_);\(#,##0\);\−\ "/>
  </numFmts>
  <fonts count="15">
    <font>
      <sz val="11"/>
      <color theme="1"/>
      <name val="Calibri"/>
      <family val="2"/>
      <charset val="238"/>
      <scheme val="minor"/>
    </font>
    <font>
      <sz val="11"/>
      <color theme="1"/>
      <name val="Czcionka tekstu podstawowego"/>
      <family val="2"/>
      <charset val="238"/>
    </font>
    <font>
      <sz val="11"/>
      <color indexed="8"/>
      <name val="Czcionka tekstu podstawowego"/>
      <family val="2"/>
      <charset val="238"/>
    </font>
    <font>
      <sz val="11"/>
      <color theme="1"/>
      <name val="Arial"/>
      <family val="2"/>
    </font>
    <font>
      <b/>
      <sz val="20"/>
      <color theme="1"/>
      <name val="Arial"/>
      <family val="2"/>
    </font>
    <font>
      <b/>
      <sz val="9"/>
      <color theme="1"/>
      <name val="Arial"/>
      <family val="2"/>
    </font>
    <font>
      <sz val="9"/>
      <color theme="1"/>
      <name val="Arial"/>
      <family val="2"/>
    </font>
    <font>
      <sz val="9"/>
      <color rgb="FF121E2A"/>
      <name val="Arial"/>
      <family val="2"/>
    </font>
    <font>
      <b/>
      <sz val="9"/>
      <color rgb="FF121E2A"/>
      <name val="Arial"/>
      <family val="2"/>
    </font>
    <font>
      <i/>
      <sz val="9"/>
      <color rgb="FF121E2A"/>
      <name val="Arial"/>
      <family val="2"/>
    </font>
    <font>
      <i/>
      <sz val="11"/>
      <color theme="1"/>
      <name val="Arial"/>
      <family val="2"/>
    </font>
    <font>
      <sz val="9"/>
      <color indexed="8"/>
      <name val="Arial"/>
      <family val="2"/>
    </font>
    <font>
      <i/>
      <sz val="8"/>
      <color theme="1"/>
      <name val="Arial"/>
      <family val="2"/>
    </font>
    <font>
      <i/>
      <sz val="9"/>
      <color theme="1"/>
      <name val="Arial"/>
      <family val="2"/>
    </font>
    <font>
      <b/>
      <sz val="14"/>
      <color theme="1"/>
      <name val="Arial"/>
      <family val="2"/>
    </font>
  </fonts>
  <fills count="9">
    <fill>
      <patternFill patternType="none"/>
    </fill>
    <fill>
      <patternFill patternType="gray125"/>
    </fill>
    <fill>
      <patternFill patternType="solid">
        <fgColor theme="0"/>
        <bgColor indexed="64"/>
      </patternFill>
    </fill>
    <fill>
      <patternFill patternType="solid">
        <fgColor rgb="FFF4F4F4"/>
        <bgColor indexed="64"/>
      </patternFill>
    </fill>
    <fill>
      <patternFill patternType="solid">
        <fgColor theme="0"/>
        <bgColor theme="0"/>
      </patternFill>
    </fill>
    <fill>
      <patternFill patternType="solid">
        <fgColor theme="0" tint="-0.34998626667073579"/>
        <bgColor theme="0" tint="-0.34998626667073579"/>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4.9989318521683403E-2"/>
        <bgColor theme="0"/>
      </patternFill>
    </fill>
  </fills>
  <borders count="27">
    <border>
      <left/>
      <right/>
      <top/>
      <bottom/>
      <diagonal/>
    </border>
    <border>
      <left/>
      <right/>
      <top/>
      <bottom style="thin">
        <color theme="0" tint="-0.24994659260841701"/>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style="thin">
        <color theme="0" tint="-0.24994659260841701"/>
      </bottom>
      <diagonal/>
    </border>
    <border>
      <left/>
      <right/>
      <top style="thin">
        <color auto="1"/>
      </top>
      <bottom/>
      <diagonal/>
    </border>
    <border>
      <left/>
      <right/>
      <top/>
      <bottom style="thin">
        <color auto="1"/>
      </bottom>
      <diagonal/>
    </border>
    <border>
      <left/>
      <right/>
      <top style="thin">
        <color auto="1"/>
      </top>
      <bottom style="thin">
        <color theme="0" tint="-0.24994659260841701"/>
      </bottom>
      <diagonal/>
    </border>
    <border>
      <left/>
      <right/>
      <top style="thin">
        <color theme="0" tint="-0.24994659260841701"/>
      </top>
      <bottom style="thin">
        <color auto="1"/>
      </bottom>
      <diagonal/>
    </border>
    <border>
      <left/>
      <right style="thin">
        <color theme="0" tint="-0.24994659260841701"/>
      </right>
      <top style="thin">
        <color theme="0" tint="-0.24994659260841701"/>
      </top>
      <bottom style="thin">
        <color auto="1"/>
      </bottom>
      <diagonal/>
    </border>
    <border>
      <left style="thin">
        <color theme="0" tint="-0.24994659260841701"/>
      </left>
      <right/>
      <top style="thin">
        <color theme="0" tint="-0.24994659260841701"/>
      </top>
      <bottom style="thin">
        <color auto="1"/>
      </bottom>
      <diagonal/>
    </border>
    <border>
      <left style="thin">
        <color theme="0" tint="-0.24994659260841701"/>
      </left>
      <right/>
      <top style="thin">
        <color auto="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style="thin">
        <color auto="1"/>
      </top>
      <bottom/>
      <diagonal/>
    </border>
    <border>
      <left/>
      <right style="thin">
        <color theme="0" tint="-0.14996795556505021"/>
      </right>
      <top style="thin">
        <color auto="1"/>
      </top>
      <bottom/>
      <diagonal/>
    </border>
    <border>
      <left style="thin">
        <color theme="0" tint="-0.14996795556505021"/>
      </left>
      <right/>
      <top style="thin">
        <color auto="1"/>
      </top>
      <bottom/>
      <diagonal/>
    </border>
    <border>
      <left/>
      <right style="thin">
        <color theme="0" tint="-0.14996795556505021"/>
      </right>
      <top/>
      <bottom style="thin">
        <color auto="1"/>
      </bottom>
      <diagonal/>
    </border>
    <border>
      <left style="thin">
        <color theme="0" tint="-0.14996795556505021"/>
      </left>
      <right/>
      <top/>
      <bottom style="thin">
        <color auto="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auto="1"/>
      </bottom>
      <diagonal/>
    </border>
  </borders>
  <cellStyleXfs count="3">
    <xf numFmtId="0" fontId="0" fillId="0" borderId="0"/>
    <xf numFmtId="164" fontId="1" fillId="0" borderId="0" applyFont="0" applyFill="0" applyBorder="0" applyAlignment="0" applyProtection="0"/>
    <xf numFmtId="0" fontId="2" fillId="0" borderId="0"/>
  </cellStyleXfs>
  <cellXfs count="124">
    <xf numFmtId="0" fontId="0" fillId="0" borderId="0" xfId="0"/>
    <xf numFmtId="0" fontId="3" fillId="2" borderId="0" xfId="0" applyFont="1" applyFill="1"/>
    <xf numFmtId="0" fontId="4" fillId="2" borderId="0" xfId="0" applyFont="1" applyFill="1" applyAlignment="1">
      <alignment vertical="center"/>
    </xf>
    <xf numFmtId="0" fontId="5" fillId="6" borderId="7" xfId="0" applyFont="1" applyFill="1" applyBorder="1" applyAlignment="1">
      <alignment horizontal="left" vertical="center" wrapText="1"/>
    </xf>
    <xf numFmtId="0" fontId="5" fillId="5" borderId="7" xfId="0" applyFont="1" applyFill="1" applyBorder="1" applyAlignment="1">
      <alignment horizontal="left" vertical="center" wrapText="1"/>
    </xf>
    <xf numFmtId="0" fontId="3" fillId="0" borderId="0" xfId="0" applyFont="1"/>
    <xf numFmtId="0" fontId="5" fillId="5" borderId="8" xfId="0" applyFont="1" applyFill="1" applyBorder="1" applyAlignment="1">
      <alignment horizontal="center" vertical="center" wrapText="1"/>
    </xf>
    <xf numFmtId="0" fontId="5" fillId="6" borderId="8" xfId="0" applyFont="1" applyFill="1" applyBorder="1" applyAlignment="1">
      <alignment horizontal="center" vertical="center" wrapText="1"/>
    </xf>
    <xf numFmtId="164" fontId="5" fillId="6" borderId="8" xfId="1" applyFont="1" applyFill="1" applyBorder="1" applyAlignment="1">
      <alignment horizontal="center" vertical="center" wrapText="1"/>
    </xf>
    <xf numFmtId="0" fontId="7" fillId="2" borderId="0" xfId="0" applyFont="1" applyFill="1"/>
    <xf numFmtId="165" fontId="7" fillId="3" borderId="0" xfId="2" applyNumberFormat="1" applyFont="1" applyFill="1" applyAlignment="1">
      <alignment horizontal="right"/>
    </xf>
    <xf numFmtId="165" fontId="7" fillId="2" borderId="0" xfId="2" applyNumberFormat="1" applyFont="1" applyFill="1" applyAlignment="1">
      <alignment horizontal="right"/>
    </xf>
    <xf numFmtId="0" fontId="8" fillId="2" borderId="1" xfId="0" applyFont="1" applyFill="1" applyBorder="1"/>
    <xf numFmtId="165" fontId="8" fillId="2" borderId="1" xfId="2" applyNumberFormat="1" applyFont="1" applyFill="1" applyBorder="1" applyAlignment="1">
      <alignment horizontal="right"/>
    </xf>
    <xf numFmtId="165" fontId="3" fillId="2" borderId="0" xfId="0" applyNumberFormat="1" applyFont="1" applyFill="1"/>
    <xf numFmtId="0" fontId="7" fillId="2" borderId="14" xfId="0" applyFont="1" applyFill="1" applyBorder="1"/>
    <xf numFmtId="165" fontId="7" fillId="2" borderId="14" xfId="2" applyNumberFormat="1" applyFont="1" applyFill="1" applyBorder="1" applyAlignment="1">
      <alignment horizontal="right"/>
    </xf>
    <xf numFmtId="0" fontId="9" fillId="2" borderId="0" xfId="0" quotePrefix="1" applyFont="1" applyFill="1" applyAlignment="1">
      <alignment wrapText="1"/>
    </xf>
    <xf numFmtId="165" fontId="9" fillId="2" borderId="0" xfId="2" applyNumberFormat="1" applyFont="1" applyFill="1" applyAlignment="1">
      <alignment horizontal="right"/>
    </xf>
    <xf numFmtId="0" fontId="10" fillId="2" borderId="0" xfId="0" applyFont="1" applyFill="1"/>
    <xf numFmtId="0" fontId="6" fillId="2" borderId="0" xfId="0" applyFont="1" applyFill="1"/>
    <xf numFmtId="165" fontId="11" fillId="2" borderId="0" xfId="2" applyNumberFormat="1" applyFont="1" applyFill="1" applyAlignment="1">
      <alignment horizontal="right"/>
    </xf>
    <xf numFmtId="0" fontId="12" fillId="2" borderId="0" xfId="0" applyFont="1" applyFill="1"/>
    <xf numFmtId="0" fontId="12" fillId="2" borderId="0" xfId="0" applyFont="1" applyFill="1" applyAlignment="1">
      <alignment vertical="top"/>
    </xf>
    <xf numFmtId="0" fontId="5" fillId="6" borderId="12"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165" fontId="7" fillId="2" borderId="7" xfId="2" applyNumberFormat="1" applyFont="1" applyFill="1" applyBorder="1" applyAlignment="1">
      <alignment horizontal="right"/>
    </xf>
    <xf numFmtId="165" fontId="7" fillId="4" borderId="3" xfId="2" applyNumberFormat="1" applyFont="1" applyFill="1" applyBorder="1" applyAlignment="1">
      <alignment horizontal="right"/>
    </xf>
    <xf numFmtId="165" fontId="7" fillId="4" borderId="2" xfId="2" applyNumberFormat="1" applyFont="1" applyFill="1" applyBorder="1" applyAlignment="1">
      <alignment horizontal="right"/>
    </xf>
    <xf numFmtId="165" fontId="7" fillId="2" borderId="3" xfId="2" applyNumberFormat="1" applyFont="1" applyFill="1" applyBorder="1" applyAlignment="1">
      <alignment horizontal="right"/>
    </xf>
    <xf numFmtId="165" fontId="7" fillId="2" borderId="2" xfId="2" applyNumberFormat="1" applyFont="1" applyFill="1" applyBorder="1" applyAlignment="1">
      <alignment horizontal="right"/>
    </xf>
    <xf numFmtId="165" fontId="8" fillId="2" borderId="4" xfId="2" applyNumberFormat="1" applyFont="1" applyFill="1" applyBorder="1" applyAlignment="1">
      <alignment horizontal="right"/>
    </xf>
    <xf numFmtId="165" fontId="8" fillId="2" borderId="5" xfId="2" applyNumberFormat="1" applyFont="1" applyFill="1" applyBorder="1" applyAlignment="1">
      <alignment horizontal="right"/>
    </xf>
    <xf numFmtId="165" fontId="8" fillId="4" borderId="1" xfId="2" applyNumberFormat="1" applyFont="1" applyFill="1" applyBorder="1" applyAlignment="1">
      <alignment horizontal="right"/>
    </xf>
    <xf numFmtId="165" fontId="8" fillId="4" borderId="5" xfId="2" applyNumberFormat="1" applyFont="1" applyFill="1" applyBorder="1" applyAlignment="1">
      <alignment horizontal="right"/>
    </xf>
    <xf numFmtId="165" fontId="8" fillId="4" borderId="4" xfId="2" applyNumberFormat="1" applyFont="1" applyFill="1" applyBorder="1" applyAlignment="1">
      <alignment horizontal="right"/>
    </xf>
    <xf numFmtId="0" fontId="7" fillId="2" borderId="2" xfId="0" applyFont="1" applyFill="1" applyBorder="1"/>
    <xf numFmtId="0" fontId="7" fillId="2" borderId="3" xfId="0" applyFont="1" applyFill="1" applyBorder="1"/>
    <xf numFmtId="165" fontId="7" fillId="4" borderId="16" xfId="2" applyNumberFormat="1" applyFont="1" applyFill="1" applyBorder="1" applyAlignment="1">
      <alignment horizontal="right"/>
    </xf>
    <xf numFmtId="165" fontId="7" fillId="4" borderId="14" xfId="2" applyNumberFormat="1" applyFont="1" applyFill="1" applyBorder="1" applyAlignment="1">
      <alignment horizontal="right"/>
    </xf>
    <xf numFmtId="165" fontId="7" fillId="4" borderId="15" xfId="2" applyNumberFormat="1" applyFont="1" applyFill="1" applyBorder="1" applyAlignment="1">
      <alignment horizontal="right"/>
    </xf>
    <xf numFmtId="165" fontId="7" fillId="2" borderId="16" xfId="2" applyNumberFormat="1" applyFont="1" applyFill="1" applyBorder="1" applyAlignment="1">
      <alignment horizontal="right"/>
    </xf>
    <xf numFmtId="165" fontId="7" fillId="2" borderId="15" xfId="2" applyNumberFormat="1" applyFont="1" applyFill="1" applyBorder="1" applyAlignment="1">
      <alignment horizontal="right"/>
    </xf>
    <xf numFmtId="165" fontId="7" fillId="4" borderId="0" xfId="2" applyNumberFormat="1" applyFont="1" applyFill="1" applyAlignment="1">
      <alignment horizontal="right"/>
    </xf>
    <xf numFmtId="165" fontId="9" fillId="2" borderId="2" xfId="2" applyNumberFormat="1" applyFont="1" applyFill="1" applyBorder="1" applyAlignment="1">
      <alignment horizontal="right"/>
    </xf>
    <xf numFmtId="165" fontId="9" fillId="2" borderId="3" xfId="2" applyNumberFormat="1" applyFont="1" applyFill="1" applyBorder="1" applyAlignment="1">
      <alignment horizontal="right"/>
    </xf>
    <xf numFmtId="165" fontId="9" fillId="4" borderId="0" xfId="2" applyNumberFormat="1" applyFont="1" applyFill="1" applyAlignment="1">
      <alignment horizontal="right"/>
    </xf>
    <xf numFmtId="165" fontId="9" fillId="4" borderId="3" xfId="2" applyNumberFormat="1" applyFont="1" applyFill="1" applyBorder="1" applyAlignment="1">
      <alignment horizontal="right"/>
    </xf>
    <xf numFmtId="165" fontId="9" fillId="4" borderId="2" xfId="2" applyNumberFormat="1" applyFont="1" applyFill="1" applyBorder="1" applyAlignment="1">
      <alignment horizontal="right"/>
    </xf>
    <xf numFmtId="165" fontId="10" fillId="2" borderId="0" xfId="0" applyNumberFormat="1" applyFont="1" applyFill="1"/>
    <xf numFmtId="165" fontId="9" fillId="4" borderId="4" xfId="2" applyNumberFormat="1" applyFont="1" applyFill="1" applyBorder="1" applyAlignment="1">
      <alignment horizontal="right"/>
    </xf>
    <xf numFmtId="165" fontId="9" fillId="4" borderId="1" xfId="2" applyNumberFormat="1" applyFont="1" applyFill="1" applyBorder="1" applyAlignment="1">
      <alignment horizontal="right"/>
    </xf>
    <xf numFmtId="165" fontId="9" fillId="4" borderId="5" xfId="2" applyNumberFormat="1" applyFont="1" applyFill="1" applyBorder="1" applyAlignment="1">
      <alignment horizontal="right"/>
    </xf>
    <xf numFmtId="165" fontId="9" fillId="2" borderId="4" xfId="2" applyNumberFormat="1" applyFont="1" applyFill="1" applyBorder="1" applyAlignment="1">
      <alignment horizontal="right"/>
    </xf>
    <xf numFmtId="165" fontId="9" fillId="2" borderId="1" xfId="2" applyNumberFormat="1" applyFont="1" applyFill="1" applyBorder="1" applyAlignment="1">
      <alignment horizontal="right"/>
    </xf>
    <xf numFmtId="165" fontId="9" fillId="2" borderId="5" xfId="2" applyNumberFormat="1" applyFont="1" applyFill="1" applyBorder="1" applyAlignment="1">
      <alignment horizontal="right"/>
    </xf>
    <xf numFmtId="0" fontId="13" fillId="2" borderId="18" xfId="0" quotePrefix="1" applyFont="1" applyFill="1" applyBorder="1"/>
    <xf numFmtId="0" fontId="13" fillId="2" borderId="17" xfId="0" quotePrefix="1" applyFont="1" applyFill="1" applyBorder="1"/>
    <xf numFmtId="14" fontId="5" fillId="6" borderId="8" xfId="0" applyNumberFormat="1" applyFont="1" applyFill="1" applyBorder="1" applyAlignment="1">
      <alignment horizontal="center" vertical="center" wrapText="1"/>
    </xf>
    <xf numFmtId="0" fontId="8" fillId="2" borderId="0" xfId="0" applyFont="1" applyFill="1"/>
    <xf numFmtId="165" fontId="7" fillId="3" borderId="7" xfId="2" applyNumberFormat="1" applyFont="1" applyFill="1" applyBorder="1" applyAlignment="1">
      <alignment horizontal="right"/>
    </xf>
    <xf numFmtId="0" fontId="8" fillId="2" borderId="6" xfId="0" applyFont="1" applyFill="1" applyBorder="1"/>
    <xf numFmtId="165" fontId="8" fillId="3" borderId="6" xfId="2" applyNumberFormat="1" applyFont="1" applyFill="1" applyBorder="1" applyAlignment="1">
      <alignment horizontal="right"/>
    </xf>
    <xf numFmtId="165" fontId="8" fillId="2" borderId="6" xfId="2" applyNumberFormat="1" applyFont="1" applyFill="1" applyBorder="1" applyAlignment="1">
      <alignment horizontal="right"/>
    </xf>
    <xf numFmtId="165" fontId="8" fillId="3" borderId="0" xfId="2" applyNumberFormat="1" applyFont="1" applyFill="1" applyAlignment="1">
      <alignment horizontal="right"/>
    </xf>
    <xf numFmtId="165" fontId="8" fillId="2" borderId="0" xfId="2" applyNumberFormat="1" applyFont="1" applyFill="1" applyAlignment="1">
      <alignment horizontal="right"/>
    </xf>
    <xf numFmtId="0" fontId="5" fillId="6" borderId="20" xfId="0" applyFont="1" applyFill="1" applyBorder="1" applyAlignment="1">
      <alignment horizontal="left" vertical="center" wrapText="1"/>
    </xf>
    <xf numFmtId="0" fontId="5" fillId="6" borderId="21" xfId="0" applyFont="1" applyFill="1" applyBorder="1" applyAlignment="1">
      <alignment horizontal="left" vertical="center" wrapText="1"/>
    </xf>
    <xf numFmtId="14" fontId="5" fillId="6" borderId="22" xfId="0" applyNumberFormat="1" applyFont="1" applyFill="1" applyBorder="1" applyAlignment="1">
      <alignment horizontal="center" vertical="center" wrapText="1"/>
    </xf>
    <xf numFmtId="14" fontId="5" fillId="6" borderId="23" xfId="0" applyNumberFormat="1" applyFont="1" applyFill="1" applyBorder="1" applyAlignment="1">
      <alignment horizontal="center" vertical="center" wrapText="1"/>
    </xf>
    <xf numFmtId="165" fontId="8" fillId="2" borderId="24" xfId="2" applyNumberFormat="1" applyFont="1" applyFill="1" applyBorder="1" applyAlignment="1">
      <alignment horizontal="right"/>
    </xf>
    <xf numFmtId="165" fontId="8" fillId="2" borderId="25" xfId="2" applyNumberFormat="1" applyFont="1" applyFill="1" applyBorder="1" applyAlignment="1">
      <alignment horizontal="right"/>
    </xf>
    <xf numFmtId="165" fontId="8" fillId="2" borderId="3" xfId="2" applyNumberFormat="1" applyFont="1" applyFill="1" applyBorder="1" applyAlignment="1">
      <alignment horizontal="right"/>
    </xf>
    <xf numFmtId="165" fontId="8" fillId="2" borderId="2" xfId="2" applyNumberFormat="1" applyFont="1" applyFill="1" applyBorder="1" applyAlignment="1">
      <alignment horizontal="right"/>
    </xf>
    <xf numFmtId="0" fontId="5" fillId="6" borderId="26" xfId="0" applyFont="1" applyFill="1" applyBorder="1" applyAlignment="1">
      <alignment horizontal="center" vertical="center" wrapText="1"/>
    </xf>
    <xf numFmtId="0" fontId="13" fillId="2" borderId="0" xfId="0" quotePrefix="1" applyFont="1" applyFill="1"/>
    <xf numFmtId="165" fontId="9" fillId="7" borderId="0" xfId="2" applyNumberFormat="1" applyFont="1" applyFill="1" applyAlignment="1">
      <alignment horizontal="right"/>
    </xf>
    <xf numFmtId="3" fontId="7" fillId="3" borderId="0" xfId="0" applyNumberFormat="1" applyFont="1" applyFill="1" applyAlignment="1">
      <alignment horizontal="right" vertical="center"/>
    </xf>
    <xf numFmtId="165" fontId="8" fillId="7" borderId="1" xfId="2" applyNumberFormat="1" applyFont="1" applyFill="1" applyBorder="1" applyAlignment="1">
      <alignment horizontal="right"/>
    </xf>
    <xf numFmtId="0" fontId="7" fillId="3" borderId="0" xfId="0" applyFont="1" applyFill="1" applyAlignment="1">
      <alignment horizontal="right" vertical="center"/>
    </xf>
    <xf numFmtId="165" fontId="7" fillId="3" borderId="0" xfId="0" applyNumberFormat="1" applyFont="1" applyFill="1" applyAlignment="1">
      <alignment horizontal="right" vertical="center"/>
    </xf>
    <xf numFmtId="0" fontId="9" fillId="3" borderId="0" xfId="0" quotePrefix="1" applyFont="1" applyFill="1" applyAlignment="1">
      <alignment horizontal="right" vertical="center"/>
    </xf>
    <xf numFmtId="165" fontId="8" fillId="8" borderId="1" xfId="2" applyNumberFormat="1" applyFont="1" applyFill="1" applyBorder="1" applyAlignment="1">
      <alignment horizontal="right"/>
    </xf>
    <xf numFmtId="165" fontId="7" fillId="8" borderId="14" xfId="2" applyNumberFormat="1" applyFont="1" applyFill="1" applyBorder="1" applyAlignment="1">
      <alignment horizontal="right"/>
    </xf>
    <xf numFmtId="165" fontId="7" fillId="7" borderId="0" xfId="2" applyNumberFormat="1" applyFont="1" applyFill="1" applyAlignment="1">
      <alignment horizontal="right"/>
    </xf>
    <xf numFmtId="0" fontId="9" fillId="2" borderId="0" xfId="0" applyFont="1" applyFill="1" applyAlignment="1">
      <alignment vertical="center"/>
    </xf>
    <xf numFmtId="165" fontId="8" fillId="7" borderId="1" xfId="2" applyNumberFormat="1" applyFont="1" applyFill="1" applyBorder="1" applyAlignment="1">
      <alignment horizontal="right" vertical="center"/>
    </xf>
    <xf numFmtId="165" fontId="8" fillId="2" borderId="1" xfId="2" applyNumberFormat="1" applyFont="1" applyFill="1" applyBorder="1" applyAlignment="1">
      <alignment horizontal="right" vertical="center"/>
    </xf>
    <xf numFmtId="165" fontId="7" fillId="2" borderId="0" xfId="2" applyNumberFormat="1" applyFont="1" applyFill="1" applyAlignment="1">
      <alignment horizontal="right" vertical="center"/>
    </xf>
    <xf numFmtId="3" fontId="9" fillId="3" borderId="0" xfId="0" applyNumberFormat="1" applyFont="1" applyFill="1" applyAlignment="1">
      <alignment horizontal="right" vertical="center"/>
    </xf>
    <xf numFmtId="165" fontId="9" fillId="2" borderId="0" xfId="2" applyNumberFormat="1" applyFont="1" applyFill="1" applyAlignment="1">
      <alignment horizontal="right" vertical="center"/>
    </xf>
    <xf numFmtId="165" fontId="9" fillId="3" borderId="0" xfId="2" applyNumberFormat="1" applyFont="1" applyFill="1" applyAlignment="1">
      <alignment horizontal="right" vertical="center"/>
    </xf>
    <xf numFmtId="0" fontId="7" fillId="2" borderId="0" xfId="0" applyFont="1" applyFill="1" applyAlignment="1">
      <alignment vertical="center"/>
    </xf>
    <xf numFmtId="165" fontId="7" fillId="7" borderId="0" xfId="2" applyNumberFormat="1" applyFont="1" applyFill="1" applyAlignment="1">
      <alignment horizontal="right" vertical="center"/>
    </xf>
    <xf numFmtId="165" fontId="9" fillId="7" borderId="0" xfId="2" applyNumberFormat="1" applyFont="1" applyFill="1" applyAlignment="1">
      <alignment horizontal="right" vertical="center"/>
    </xf>
    <xf numFmtId="0" fontId="8" fillId="2" borderId="1" xfId="0" applyFont="1" applyFill="1" applyBorder="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3" fillId="2" borderId="0" xfId="0" applyFont="1" applyFill="1" applyAlignment="1">
      <alignment vertical="center"/>
    </xf>
    <xf numFmtId="165" fontId="7" fillId="3" borderId="7" xfId="2" applyNumberFormat="1" applyFont="1" applyFill="1" applyBorder="1" applyAlignment="1">
      <alignment horizontal="right" vertical="center"/>
    </xf>
    <xf numFmtId="165" fontId="7" fillId="2" borderId="7" xfId="2" applyNumberFormat="1" applyFont="1" applyFill="1" applyBorder="1" applyAlignment="1">
      <alignment horizontal="right" vertical="center"/>
    </xf>
    <xf numFmtId="165" fontId="7" fillId="3" borderId="0" xfId="2" applyNumberFormat="1" applyFont="1" applyFill="1" applyAlignment="1">
      <alignment horizontal="right" vertical="center"/>
    </xf>
    <xf numFmtId="165" fontId="7" fillId="3" borderId="1" xfId="2" applyNumberFormat="1" applyFont="1" applyFill="1" applyBorder="1" applyAlignment="1">
      <alignment horizontal="right" vertical="center"/>
    </xf>
    <xf numFmtId="165" fontId="7" fillId="2" borderId="1" xfId="2" applyNumberFormat="1" applyFont="1" applyFill="1" applyBorder="1" applyAlignment="1">
      <alignment horizontal="right" vertical="center"/>
    </xf>
    <xf numFmtId="0" fontId="8" fillId="2" borderId="6" xfId="0" applyFont="1" applyFill="1" applyBorder="1" applyAlignment="1">
      <alignment vertical="center"/>
    </xf>
    <xf numFmtId="165" fontId="8" fillId="3" borderId="6" xfId="2" applyNumberFormat="1" applyFont="1" applyFill="1" applyBorder="1" applyAlignment="1">
      <alignment horizontal="right" vertical="center"/>
    </xf>
    <xf numFmtId="165" fontId="8" fillId="2" borderId="6" xfId="2" applyNumberFormat="1" applyFont="1" applyFill="1" applyBorder="1" applyAlignment="1">
      <alignment horizontal="right" vertical="center"/>
    </xf>
    <xf numFmtId="165" fontId="7" fillId="2" borderId="13" xfId="2" applyNumberFormat="1" applyFont="1" applyFill="1" applyBorder="1" applyAlignment="1">
      <alignment horizontal="right" vertical="center"/>
    </xf>
    <xf numFmtId="165" fontId="7" fillId="2" borderId="19" xfId="2" applyNumberFormat="1" applyFont="1" applyFill="1" applyBorder="1" applyAlignment="1">
      <alignment horizontal="right" vertical="center"/>
    </xf>
    <xf numFmtId="165" fontId="7" fillId="2" borderId="2" xfId="2" applyNumberFormat="1" applyFont="1" applyFill="1" applyBorder="1" applyAlignment="1">
      <alignment horizontal="right" vertical="center"/>
    </xf>
    <xf numFmtId="165" fontId="7" fillId="2" borderId="3" xfId="2" applyNumberFormat="1" applyFont="1" applyFill="1" applyBorder="1" applyAlignment="1">
      <alignment horizontal="right" vertical="center"/>
    </xf>
    <xf numFmtId="165" fontId="9" fillId="2" borderId="2" xfId="2" applyNumberFormat="1" applyFont="1" applyFill="1" applyBorder="1" applyAlignment="1">
      <alignment horizontal="right" vertical="center"/>
    </xf>
    <xf numFmtId="165" fontId="9" fillId="2" borderId="3" xfId="2" applyNumberFormat="1" applyFont="1" applyFill="1" applyBorder="1" applyAlignment="1">
      <alignment horizontal="right" vertical="center"/>
    </xf>
    <xf numFmtId="165" fontId="8" fillId="2" borderId="4" xfId="2" applyNumberFormat="1" applyFont="1" applyFill="1" applyBorder="1" applyAlignment="1">
      <alignment horizontal="right" vertical="center"/>
    </xf>
    <xf numFmtId="165" fontId="8" fillId="2" borderId="5" xfId="2" applyNumberFormat="1" applyFont="1" applyFill="1" applyBorder="1" applyAlignment="1">
      <alignment horizontal="right" vertical="center"/>
    </xf>
    <xf numFmtId="165" fontId="8" fillId="2" borderId="25" xfId="2" applyNumberFormat="1" applyFont="1" applyFill="1" applyBorder="1" applyAlignment="1">
      <alignment horizontal="right" vertical="center"/>
    </xf>
    <xf numFmtId="165" fontId="8" fillId="2" borderId="24" xfId="2" applyNumberFormat="1" applyFont="1" applyFill="1" applyBorder="1" applyAlignment="1">
      <alignment horizontal="right" vertical="center"/>
    </xf>
    <xf numFmtId="0" fontId="4" fillId="2" borderId="0" xfId="0" applyFont="1" applyFill="1" applyAlignment="1">
      <alignment horizontal="left" vertical="center" wrapText="1"/>
    </xf>
    <xf numFmtId="0" fontId="5" fillId="6" borderId="7" xfId="0" applyFont="1" applyFill="1" applyBorder="1" applyAlignment="1">
      <alignment horizontal="left" vertical="center" wrapText="1"/>
    </xf>
    <xf numFmtId="0" fontId="5" fillId="6" borderId="8" xfId="0" applyFont="1" applyFill="1" applyBorder="1" applyAlignment="1">
      <alignment horizontal="left" vertical="center" wrapText="1"/>
    </xf>
    <xf numFmtId="0" fontId="6" fillId="6" borderId="7" xfId="0" applyFont="1" applyFill="1" applyBorder="1" applyAlignment="1">
      <alignment horizontal="center" vertical="center" wrapText="1"/>
    </xf>
    <xf numFmtId="0" fontId="5" fillId="6" borderId="9" xfId="0" applyFont="1" applyFill="1" applyBorder="1" applyAlignment="1">
      <alignment horizontal="center" vertical="center" wrapText="1"/>
    </xf>
    <xf numFmtId="165" fontId="9" fillId="8" borderId="1" xfId="2" applyNumberFormat="1" applyFont="1" applyFill="1" applyBorder="1" applyAlignment="1">
      <alignment horizontal="right" vertical="center"/>
    </xf>
  </cellXfs>
  <cellStyles count="3">
    <cellStyle name="Excel Built-in Normal 2" xfId="2" xr:uid="{00000000-0005-0000-0000-000000000000}"/>
    <cellStyle name="Normalny" xfId="0" builtinId="0"/>
    <cellStyle name="Walutowy 61" xfId="1" xr:uid="{00000000-0005-0000-0000-000002000000}"/>
  </cellStyles>
  <dxfs count="0"/>
  <tableStyles count="0" defaultTableStyle="TableStyleMedium2" defaultPivotStyle="PivotStyleLight16"/>
  <colors>
    <mruColors>
      <color rgb="FFF4F4F4"/>
      <color rgb="FF00B27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kostrzynski\Desktop\Wybrane%20dane\Wybrane%20dane%20finansowe%20PL%20(Q1.2025).xlsx" TargetMode="External"/><Relationship Id="rId1" Type="http://schemas.openxmlformats.org/officeDocument/2006/relationships/externalLinkPath" Target="Wybrane%20dane%20finansowe%20PL%20(Q1.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PRAW. Z DOCH. CAŁK.-roczne"/>
      <sheetName val="SPRAW. Z SYT. FIN.-roczne"/>
      <sheetName val="SPRAW. Z DOCH. CAŁK.-kwartalnie"/>
      <sheetName val="SPRAW. Z SYT. FIN.-kwartalnie"/>
    </sheetNames>
    <sheetDataSet>
      <sheetData sheetId="0"/>
      <sheetData sheetId="1" refreshError="1"/>
      <sheetData sheetId="2">
        <row r="7">
          <cell r="AF7">
            <v>9710</v>
          </cell>
          <cell r="AG7">
            <v>5544</v>
          </cell>
          <cell r="AH7">
            <v>15013</v>
          </cell>
          <cell r="AI7">
            <v>2831</v>
          </cell>
        </row>
        <row r="8">
          <cell r="AF8">
            <v>67797</v>
          </cell>
          <cell r="AG8">
            <v>36530</v>
          </cell>
          <cell r="AH8">
            <v>21276</v>
          </cell>
          <cell r="AI8">
            <v>43249</v>
          </cell>
        </row>
        <row r="9">
          <cell r="AF9">
            <v>-2463</v>
          </cell>
          <cell r="AG9">
            <v>29380</v>
          </cell>
          <cell r="AH9">
            <v>28960</v>
          </cell>
          <cell r="AI9">
            <v>11782</v>
          </cell>
        </row>
        <row r="10">
          <cell r="AF10">
            <v>-972</v>
          </cell>
          <cell r="AG10">
            <v>918</v>
          </cell>
          <cell r="AH10">
            <v>1482</v>
          </cell>
          <cell r="AI10">
            <v>471</v>
          </cell>
        </row>
        <row r="11">
          <cell r="AF11">
            <v>3</v>
          </cell>
          <cell r="AG11">
            <v>171</v>
          </cell>
          <cell r="AH11">
            <v>-134</v>
          </cell>
          <cell r="AI11">
            <v>-123</v>
          </cell>
        </row>
        <row r="12">
          <cell r="AF12">
            <v>1765</v>
          </cell>
          <cell r="AG12">
            <v>1376</v>
          </cell>
          <cell r="AH12">
            <v>1661</v>
          </cell>
          <cell r="AI12">
            <v>2082</v>
          </cell>
        </row>
        <row r="13">
          <cell r="AF13">
            <v>859</v>
          </cell>
          <cell r="AG13">
            <v>-3</v>
          </cell>
          <cell r="AH13">
            <v>-856</v>
          </cell>
        </row>
        <row r="14">
          <cell r="AF14">
            <v>-595</v>
          </cell>
          <cell r="AG14">
            <v>-1051</v>
          </cell>
          <cell r="AH14">
            <v>-978</v>
          </cell>
          <cell r="AI14">
            <v>-797</v>
          </cell>
        </row>
        <row r="15">
          <cell r="AF15">
            <v>-1872</v>
          </cell>
          <cell r="AG15">
            <v>-869</v>
          </cell>
          <cell r="AH15">
            <v>-1114</v>
          </cell>
          <cell r="AI15">
            <v>-1845</v>
          </cell>
        </row>
      </sheetData>
      <sheetData sheetId="3" refreshError="1"/>
    </sheetDataSet>
  </externalBook>
</externalLink>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Y5695"/>
  <sheetViews>
    <sheetView zoomScaleNormal="100" workbookViewId="0">
      <pane xSplit="2" ySplit="5" topLeftCell="C6" activePane="bottomRight" state="frozen"/>
      <selection pane="topRight" activeCell="C1" sqref="C1"/>
      <selection pane="bottomLeft" activeCell="A6" sqref="A6"/>
      <selection pane="bottomRight"/>
    </sheetView>
  </sheetViews>
  <sheetFormatPr defaultColWidth="8.7109375" defaultRowHeight="14.25" outlineLevelRow="1"/>
  <cols>
    <col min="1" max="1" width="1.140625" style="1" customWidth="1"/>
    <col min="2" max="2" width="48.5703125" style="5" customWidth="1"/>
    <col min="3" max="14" width="13.5703125" style="5" customWidth="1"/>
    <col min="15" max="857" width="9.140625" style="1" customWidth="1"/>
    <col min="858" max="16384" width="8.7109375" style="5"/>
  </cols>
  <sheetData>
    <row r="1" spans="2:15" s="1" customFormat="1" ht="15" customHeight="1">
      <c r="B1" s="118" t="s">
        <v>97</v>
      </c>
      <c r="C1" s="118"/>
      <c r="D1" s="118"/>
      <c r="E1" s="118"/>
      <c r="F1" s="118"/>
      <c r="G1" s="118"/>
      <c r="H1" s="118"/>
      <c r="I1" s="118"/>
      <c r="J1" s="118"/>
      <c r="K1" s="118"/>
      <c r="L1" s="118"/>
      <c r="M1" s="118"/>
      <c r="N1" s="118"/>
      <c r="O1" s="2"/>
    </row>
    <row r="2" spans="2:15" s="1" customFormat="1" ht="15" customHeight="1">
      <c r="B2" s="118"/>
      <c r="C2" s="118"/>
      <c r="D2" s="118"/>
      <c r="E2" s="118"/>
      <c r="F2" s="118"/>
      <c r="G2" s="118"/>
      <c r="H2" s="118"/>
      <c r="I2" s="118"/>
      <c r="J2" s="118"/>
      <c r="K2" s="118"/>
      <c r="L2" s="118"/>
      <c r="M2" s="118"/>
      <c r="N2" s="118"/>
      <c r="O2" s="2"/>
    </row>
    <row r="3" spans="2:15" s="1" customFormat="1"/>
    <row r="4" spans="2:15" ht="5.25" customHeight="1">
      <c r="B4" s="119" t="s">
        <v>58</v>
      </c>
      <c r="C4" s="4"/>
      <c r="D4" s="4"/>
      <c r="E4" s="3"/>
      <c r="F4" s="3"/>
      <c r="G4" s="3"/>
      <c r="H4" s="3"/>
      <c r="I4" s="3"/>
      <c r="J4" s="3"/>
      <c r="K4" s="121"/>
      <c r="L4" s="121"/>
      <c r="M4" s="121"/>
      <c r="N4" s="121"/>
    </row>
    <row r="5" spans="2:15" ht="24">
      <c r="B5" s="120"/>
      <c r="C5" s="6" t="s">
        <v>113</v>
      </c>
      <c r="D5" s="6" t="s">
        <v>101</v>
      </c>
      <c r="E5" s="6" t="s">
        <v>102</v>
      </c>
      <c r="F5" s="7" t="s">
        <v>98</v>
      </c>
      <c r="G5" s="7" t="s">
        <v>90</v>
      </c>
      <c r="H5" s="7" t="s">
        <v>86</v>
      </c>
      <c r="I5" s="7" t="s">
        <v>63</v>
      </c>
      <c r="J5" s="7" t="s">
        <v>59</v>
      </c>
      <c r="K5" s="7" t="s">
        <v>4</v>
      </c>
      <c r="L5" s="8" t="s">
        <v>1</v>
      </c>
      <c r="M5" s="8" t="s">
        <v>2</v>
      </c>
      <c r="N5" s="8" t="s">
        <v>3</v>
      </c>
    </row>
    <row r="6" spans="2:15" s="1" customFormat="1">
      <c r="B6" s="9" t="s">
        <v>10</v>
      </c>
      <c r="C6" s="78">
        <f>SUM(C7:C15)</f>
        <v>1800575</v>
      </c>
      <c r="D6" s="89">
        <f t="shared" ref="D6:M6" si="0">SUM(D7:D15)</f>
        <v>1574491</v>
      </c>
      <c r="E6" s="89">
        <f t="shared" si="0"/>
        <v>1437160</v>
      </c>
      <c r="F6" s="89">
        <f t="shared" si="0"/>
        <v>618453</v>
      </c>
      <c r="G6" s="89">
        <f t="shared" si="0"/>
        <v>792788</v>
      </c>
      <c r="H6" s="89">
        <f t="shared" si="0"/>
        <v>233106</v>
      </c>
      <c r="I6" s="89">
        <f t="shared" si="0"/>
        <v>281473</v>
      </c>
      <c r="J6" s="89">
        <f t="shared" si="0"/>
        <v>269188</v>
      </c>
      <c r="K6" s="89">
        <f t="shared" si="0"/>
        <v>245216</v>
      </c>
      <c r="L6" s="89">
        <f t="shared" si="0"/>
        <v>274671</v>
      </c>
      <c r="M6" s="89">
        <f t="shared" si="0"/>
        <v>197785</v>
      </c>
      <c r="N6" s="89">
        <f>SUM(N7:N15)</f>
        <v>209884</v>
      </c>
    </row>
    <row r="7" spans="2:15" s="1" customFormat="1" hidden="1" outlineLevel="1">
      <c r="B7" s="86" t="s">
        <v>120</v>
      </c>
      <c r="C7" s="90">
        <v>896672</v>
      </c>
      <c r="D7" s="91">
        <v>650847</v>
      </c>
      <c r="E7" s="91">
        <v>501314</v>
      </c>
      <c r="F7" s="91">
        <v>313948</v>
      </c>
      <c r="G7" s="91">
        <v>263949</v>
      </c>
      <c r="H7" s="91">
        <v>12021</v>
      </c>
      <c r="I7" s="91">
        <v>69499</v>
      </c>
      <c r="J7" s="91">
        <f>SUM('[1]SPRAW. Z DOCH. CAŁK.-kwartalnie'!AF7:AI7)</f>
        <v>33098</v>
      </c>
      <c r="K7" s="91">
        <v>58069</v>
      </c>
      <c r="L7" s="91">
        <v>72776</v>
      </c>
      <c r="M7" s="91">
        <v>81163</v>
      </c>
      <c r="N7" s="91">
        <v>62657</v>
      </c>
    </row>
    <row r="8" spans="2:15" s="1" customFormat="1" hidden="1" outlineLevel="1">
      <c r="B8" s="86" t="s">
        <v>121</v>
      </c>
      <c r="C8" s="90">
        <v>622728</v>
      </c>
      <c r="D8" s="91">
        <v>781285</v>
      </c>
      <c r="E8" s="91">
        <v>687424</v>
      </c>
      <c r="F8" s="91">
        <v>209304</v>
      </c>
      <c r="G8" s="91">
        <v>425917</v>
      </c>
      <c r="H8" s="91">
        <v>175116</v>
      </c>
      <c r="I8" s="91">
        <v>141924</v>
      </c>
      <c r="J8" s="91">
        <f>SUM('[1]SPRAW. Z DOCH. CAŁK.-kwartalnie'!AF8:AI8)</f>
        <v>168852</v>
      </c>
      <c r="K8" s="91">
        <v>117756</v>
      </c>
      <c r="L8" s="91">
        <v>118248</v>
      </c>
      <c r="M8" s="91">
        <v>82003</v>
      </c>
      <c r="N8" s="91">
        <v>63986</v>
      </c>
    </row>
    <row r="9" spans="2:15" s="1" customFormat="1" hidden="1" outlineLevel="1">
      <c r="B9" s="86" t="s">
        <v>122</v>
      </c>
      <c r="C9" s="90">
        <v>272276</v>
      </c>
      <c r="D9" s="91">
        <v>165161</v>
      </c>
      <c r="E9" s="91">
        <v>251429</v>
      </c>
      <c r="F9" s="91">
        <v>79761</v>
      </c>
      <c r="G9" s="91">
        <v>91951</v>
      </c>
      <c r="H9" s="91">
        <v>42624</v>
      </c>
      <c r="I9" s="91">
        <v>67192</v>
      </c>
      <c r="J9" s="91">
        <f>SUM('[1]SPRAW. Z DOCH. CAŁK.-kwartalnie'!AF9:AI9)</f>
        <v>67659</v>
      </c>
      <c r="K9" s="91">
        <v>71385</v>
      </c>
      <c r="L9" s="91">
        <v>90914</v>
      </c>
      <c r="M9" s="91">
        <v>40725</v>
      </c>
      <c r="N9" s="91">
        <v>104538</v>
      </c>
    </row>
    <row r="10" spans="2:15" s="1" customFormat="1" hidden="1" outlineLevel="1">
      <c r="B10" s="86" t="s">
        <v>123</v>
      </c>
      <c r="C10" s="90">
        <v>44762</v>
      </c>
      <c r="D10" s="91">
        <v>24261</v>
      </c>
      <c r="E10" s="91">
        <v>36816</v>
      </c>
      <c r="F10" s="91">
        <v>34885</v>
      </c>
      <c r="G10" s="91">
        <v>12885</v>
      </c>
      <c r="H10" s="91">
        <v>2313</v>
      </c>
      <c r="I10" s="91">
        <v>2878</v>
      </c>
      <c r="J10" s="91">
        <f>SUM('[1]SPRAW. Z DOCH. CAŁK.-kwartalnie'!AF10:AI10)</f>
        <v>1899</v>
      </c>
      <c r="K10" s="91">
        <v>1454</v>
      </c>
      <c r="L10" s="91">
        <v>114</v>
      </c>
      <c r="M10" s="91">
        <v>960</v>
      </c>
      <c r="N10" s="91">
        <v>1983</v>
      </c>
    </row>
    <row r="11" spans="2:15" s="1" customFormat="1" hidden="1" outlineLevel="1">
      <c r="B11" s="86" t="s">
        <v>124</v>
      </c>
      <c r="C11" s="90">
        <v>735</v>
      </c>
      <c r="D11" s="91">
        <v>1079</v>
      </c>
      <c r="E11" s="91">
        <v>796</v>
      </c>
      <c r="F11" s="91">
        <v>223</v>
      </c>
      <c r="G11" s="91">
        <v>198</v>
      </c>
      <c r="H11" s="91">
        <v>771</v>
      </c>
      <c r="I11" s="91">
        <v>589</v>
      </c>
      <c r="J11" s="91">
        <f>SUM('[1]SPRAW. Z DOCH. CAŁK.-kwartalnie'!AF11:AI11)</f>
        <v>-83</v>
      </c>
      <c r="K11" s="91">
        <v>1116</v>
      </c>
      <c r="L11" s="91">
        <v>559</v>
      </c>
      <c r="M11" s="91">
        <v>1170</v>
      </c>
      <c r="N11" s="91">
        <v>47</v>
      </c>
    </row>
    <row r="12" spans="2:15" s="1" customFormat="1" hidden="1" outlineLevel="1">
      <c r="B12" s="86" t="s">
        <v>125</v>
      </c>
      <c r="C12" s="92">
        <v>0</v>
      </c>
      <c r="D12" s="91">
        <v>0</v>
      </c>
      <c r="E12" s="91">
        <v>0</v>
      </c>
      <c r="F12" s="91">
        <v>0</v>
      </c>
      <c r="G12" s="91">
        <v>0</v>
      </c>
      <c r="H12" s="91">
        <v>0</v>
      </c>
      <c r="I12" s="91">
        <v>3947</v>
      </c>
      <c r="J12" s="91">
        <f>SUM('[1]SPRAW. Z DOCH. CAŁK.-kwartalnie'!AF12:AI12)</f>
        <v>6884</v>
      </c>
      <c r="K12" s="91">
        <v>5332</v>
      </c>
      <c r="L12" s="91">
        <v>2970</v>
      </c>
      <c r="M12" s="91">
        <v>2518</v>
      </c>
      <c r="N12" s="91">
        <v>1336</v>
      </c>
    </row>
    <row r="13" spans="2:15" s="1" customFormat="1" hidden="1" outlineLevel="1">
      <c r="B13" s="86" t="s">
        <v>126</v>
      </c>
      <c r="C13" s="90">
        <v>30654</v>
      </c>
      <c r="D13" s="91">
        <v>11050</v>
      </c>
      <c r="E13" s="91">
        <v>3494</v>
      </c>
      <c r="F13" s="91">
        <v>-689</v>
      </c>
      <c r="G13" s="91">
        <v>4988</v>
      </c>
      <c r="H13" s="91">
        <v>1199</v>
      </c>
      <c r="I13" s="91">
        <v>99</v>
      </c>
      <c r="J13" s="91">
        <f>SUM('[1]SPRAW. Z DOCH. CAŁK.-kwartalnie'!AF13:AI13)</f>
        <v>0</v>
      </c>
      <c r="K13" s="91">
        <v>0</v>
      </c>
      <c r="L13" s="91">
        <v>0</v>
      </c>
      <c r="M13" s="91">
        <v>-11</v>
      </c>
      <c r="N13" s="91">
        <v>-30</v>
      </c>
    </row>
    <row r="14" spans="2:15" s="1" customFormat="1" hidden="1" outlineLevel="1">
      <c r="B14" s="86" t="s">
        <v>127</v>
      </c>
      <c r="C14" s="92">
        <v>-12629</v>
      </c>
      <c r="D14" s="91">
        <v>-9428</v>
      </c>
      <c r="E14" s="91">
        <v>-5653</v>
      </c>
      <c r="F14" s="91">
        <v>-2700</v>
      </c>
      <c r="G14" s="91">
        <v>-1580</v>
      </c>
      <c r="H14" s="91">
        <v>-300</v>
      </c>
      <c r="I14" s="91">
        <v>-3363</v>
      </c>
      <c r="J14" s="91">
        <f>SUM('[1]SPRAW. Z DOCH. CAŁK.-kwartalnie'!AF14:AI14)</f>
        <v>-3421</v>
      </c>
      <c r="K14" s="91">
        <v>-3531</v>
      </c>
      <c r="L14" s="91">
        <v>-6136</v>
      </c>
      <c r="M14" s="91">
        <v>-6514</v>
      </c>
      <c r="N14" s="91">
        <v>-1864</v>
      </c>
    </row>
    <row r="15" spans="2:15" s="1" customFormat="1" hidden="1" outlineLevel="1">
      <c r="B15" s="86" t="s">
        <v>128</v>
      </c>
      <c r="C15" s="92">
        <v>-54623</v>
      </c>
      <c r="D15" s="91">
        <v>-49764</v>
      </c>
      <c r="E15" s="91">
        <v>-38460</v>
      </c>
      <c r="F15" s="91">
        <v>-16279</v>
      </c>
      <c r="G15" s="91">
        <v>-5520</v>
      </c>
      <c r="H15" s="91">
        <v>-638</v>
      </c>
      <c r="I15" s="91">
        <v>-1292</v>
      </c>
      <c r="J15" s="91">
        <f>SUM('[1]SPRAW. Z DOCH. CAŁK.-kwartalnie'!AF15:AI15)</f>
        <v>-5700</v>
      </c>
      <c r="K15" s="91">
        <v>-6365</v>
      </c>
      <c r="L15" s="91">
        <v>-4774</v>
      </c>
      <c r="M15" s="91">
        <v>-4229</v>
      </c>
      <c r="N15" s="91">
        <v>-22769</v>
      </c>
    </row>
    <row r="16" spans="2:15" s="1" customFormat="1" collapsed="1">
      <c r="B16" s="9" t="s">
        <v>103</v>
      </c>
      <c r="C16" s="78">
        <f t="shared" ref="C16:M16" si="1">SUM(C17:C18)</f>
        <v>58946</v>
      </c>
      <c r="D16" s="89">
        <f t="shared" si="1"/>
        <v>30079</v>
      </c>
      <c r="E16" s="89">
        <f t="shared" si="1"/>
        <v>7705</v>
      </c>
      <c r="F16" s="89">
        <f t="shared" si="1"/>
        <v>0</v>
      </c>
      <c r="G16" s="89">
        <f t="shared" si="1"/>
        <v>0</v>
      </c>
      <c r="H16" s="89">
        <f t="shared" si="1"/>
        <v>0</v>
      </c>
      <c r="I16" s="89">
        <f t="shared" si="1"/>
        <v>0</v>
      </c>
      <c r="J16" s="89">
        <f t="shared" si="1"/>
        <v>0</v>
      </c>
      <c r="K16" s="89">
        <f t="shared" si="1"/>
        <v>0</v>
      </c>
      <c r="L16" s="89">
        <f t="shared" si="1"/>
        <v>0</v>
      </c>
      <c r="M16" s="89">
        <f t="shared" si="1"/>
        <v>0</v>
      </c>
      <c r="N16" s="89">
        <f>SUM(N17:N18)</f>
        <v>0</v>
      </c>
    </row>
    <row r="17" spans="2:16" s="1" customFormat="1" hidden="1" outlineLevel="1">
      <c r="B17" s="86" t="s">
        <v>118</v>
      </c>
      <c r="C17" s="90">
        <v>105568</v>
      </c>
      <c r="D17" s="91">
        <v>34061</v>
      </c>
      <c r="E17" s="91">
        <v>7705</v>
      </c>
      <c r="F17" s="91">
        <v>0</v>
      </c>
      <c r="G17" s="91">
        <v>0</v>
      </c>
      <c r="H17" s="91">
        <v>0</v>
      </c>
      <c r="I17" s="91">
        <v>0</v>
      </c>
      <c r="J17" s="91">
        <v>0</v>
      </c>
      <c r="K17" s="91">
        <v>0</v>
      </c>
      <c r="L17" s="91">
        <v>0</v>
      </c>
      <c r="M17" s="91">
        <v>0</v>
      </c>
      <c r="N17" s="91">
        <v>0</v>
      </c>
    </row>
    <row r="18" spans="2:16" s="1" customFormat="1" hidden="1" outlineLevel="1">
      <c r="B18" s="86" t="s">
        <v>119</v>
      </c>
      <c r="C18" s="92">
        <v>-46622</v>
      </c>
      <c r="D18" s="91">
        <v>-3982</v>
      </c>
      <c r="E18" s="91">
        <v>0</v>
      </c>
      <c r="F18" s="91">
        <v>0</v>
      </c>
      <c r="G18" s="91">
        <v>0</v>
      </c>
      <c r="H18" s="91">
        <v>0</v>
      </c>
      <c r="I18" s="91">
        <v>0</v>
      </c>
      <c r="J18" s="91">
        <v>0</v>
      </c>
      <c r="K18" s="91">
        <v>0</v>
      </c>
      <c r="L18" s="91">
        <v>0</v>
      </c>
      <c r="M18" s="91">
        <v>0</v>
      </c>
      <c r="N18" s="91">
        <v>0</v>
      </c>
    </row>
    <row r="19" spans="2:16" s="1" customFormat="1" collapsed="1">
      <c r="B19" s="9" t="s">
        <v>11</v>
      </c>
      <c r="C19" s="78">
        <v>12291</v>
      </c>
      <c r="D19" s="11">
        <v>11730</v>
      </c>
      <c r="E19" s="11">
        <v>7020</v>
      </c>
      <c r="F19" s="11">
        <v>5034</v>
      </c>
      <c r="G19" s="11">
        <v>4839</v>
      </c>
      <c r="H19" s="11">
        <v>5629</v>
      </c>
      <c r="I19" s="11">
        <v>6651</v>
      </c>
      <c r="J19" s="11">
        <v>4457</v>
      </c>
      <c r="K19" s="11">
        <v>5284</v>
      </c>
      <c r="L19" s="11">
        <v>5754</v>
      </c>
      <c r="M19" s="11">
        <v>6071</v>
      </c>
      <c r="N19" s="11">
        <v>4992</v>
      </c>
    </row>
    <row r="20" spans="2:16" s="1" customFormat="1">
      <c r="B20" s="9" t="s">
        <v>12</v>
      </c>
      <c r="C20" s="78">
        <v>1624</v>
      </c>
      <c r="D20" s="11">
        <v>2085</v>
      </c>
      <c r="E20" s="11">
        <v>69</v>
      </c>
      <c r="F20" s="11">
        <v>2108</v>
      </c>
      <c r="G20" s="11">
        <v>123</v>
      </c>
      <c r="H20" s="11">
        <v>569</v>
      </c>
      <c r="I20" s="11">
        <v>177</v>
      </c>
      <c r="J20" s="11">
        <v>122</v>
      </c>
      <c r="K20" s="11">
        <v>76</v>
      </c>
      <c r="L20" s="11">
        <v>2117</v>
      </c>
      <c r="M20" s="11">
        <v>578</v>
      </c>
      <c r="N20" s="11">
        <v>683</v>
      </c>
    </row>
    <row r="21" spans="2:16" s="1" customFormat="1">
      <c r="B21" s="12" t="s">
        <v>25</v>
      </c>
      <c r="C21" s="87">
        <f>SUM(C6,C16,C19:C20)</f>
        <v>1873436</v>
      </c>
      <c r="D21" s="88">
        <f t="shared" ref="D21:N21" si="2">SUM(D6,D16,D19:D20)</f>
        <v>1618385</v>
      </c>
      <c r="E21" s="88">
        <f t="shared" si="2"/>
        <v>1451954</v>
      </c>
      <c r="F21" s="88">
        <f t="shared" si="2"/>
        <v>625595</v>
      </c>
      <c r="G21" s="88">
        <f t="shared" si="2"/>
        <v>797750</v>
      </c>
      <c r="H21" s="88">
        <f t="shared" si="2"/>
        <v>239304</v>
      </c>
      <c r="I21" s="88">
        <f t="shared" si="2"/>
        <v>288301</v>
      </c>
      <c r="J21" s="88">
        <f t="shared" si="2"/>
        <v>273767</v>
      </c>
      <c r="K21" s="88">
        <f t="shared" si="2"/>
        <v>250576</v>
      </c>
      <c r="L21" s="88">
        <f t="shared" si="2"/>
        <v>282542</v>
      </c>
      <c r="M21" s="88">
        <f t="shared" si="2"/>
        <v>204434</v>
      </c>
      <c r="N21" s="88">
        <f t="shared" si="2"/>
        <v>215559</v>
      </c>
    </row>
    <row r="22" spans="2:16" s="1" customFormat="1" ht="7.5" customHeight="1">
      <c r="B22" s="9"/>
      <c r="C22" s="80"/>
      <c r="D22" s="9"/>
      <c r="E22" s="9"/>
      <c r="F22" s="9"/>
      <c r="G22" s="9"/>
      <c r="H22" s="9"/>
      <c r="I22" s="11"/>
      <c r="J22" s="11"/>
      <c r="K22" s="11"/>
      <c r="L22" s="11"/>
      <c r="M22" s="11"/>
      <c r="N22" s="11"/>
    </row>
    <row r="23" spans="2:16" s="1" customFormat="1">
      <c r="B23" s="9" t="s">
        <v>0</v>
      </c>
      <c r="C23" s="81">
        <v>-344808</v>
      </c>
      <c r="D23" s="11">
        <v>-263924</v>
      </c>
      <c r="E23" s="11">
        <v>-222369</v>
      </c>
      <c r="F23" s="11">
        <v>-120101</v>
      </c>
      <c r="G23" s="11">
        <v>-87731</v>
      </c>
      <c r="H23" s="11">
        <v>-37716</v>
      </c>
      <c r="I23" s="11">
        <v>-33322</v>
      </c>
      <c r="J23" s="11">
        <v>-24841</v>
      </c>
      <c r="K23" s="11">
        <v>-49338</v>
      </c>
      <c r="L23" s="11">
        <v>-28181</v>
      </c>
      <c r="M23" s="11">
        <v>-23584</v>
      </c>
      <c r="N23" s="11">
        <v>-19176</v>
      </c>
    </row>
    <row r="24" spans="2:16" s="1" customFormat="1">
      <c r="B24" s="9" t="s">
        <v>13</v>
      </c>
      <c r="C24" s="81">
        <v>-311574</v>
      </c>
      <c r="D24" s="11">
        <v>-259140</v>
      </c>
      <c r="E24" s="11">
        <v>-192027</v>
      </c>
      <c r="F24" s="11">
        <v>-131262</v>
      </c>
      <c r="G24" s="11">
        <v>-119141</v>
      </c>
      <c r="H24" s="11">
        <v>-86024</v>
      </c>
      <c r="I24" s="11">
        <v>-78478</v>
      </c>
      <c r="J24" s="11">
        <v>-73150</v>
      </c>
      <c r="K24" s="11">
        <v>-71864</v>
      </c>
      <c r="L24" s="11">
        <v>-68127</v>
      </c>
      <c r="M24" s="11">
        <v>-54994</v>
      </c>
      <c r="N24" s="11">
        <v>-49295</v>
      </c>
      <c r="P24" s="14"/>
    </row>
    <row r="25" spans="2:16" s="1" customFormat="1">
      <c r="B25" s="9" t="s">
        <v>100</v>
      </c>
      <c r="C25" s="81">
        <v>-97289</v>
      </c>
      <c r="D25" s="11">
        <v>-61816</v>
      </c>
      <c r="E25" s="11">
        <v>-54365</v>
      </c>
      <c r="F25" s="11">
        <v>-36187</v>
      </c>
      <c r="G25" s="11">
        <v>-22539</v>
      </c>
      <c r="H25" s="11">
        <v>-8329</v>
      </c>
      <c r="I25" s="11">
        <v>-7627</v>
      </c>
      <c r="J25" s="11">
        <v>-5964</v>
      </c>
      <c r="K25" s="11">
        <v>-4182</v>
      </c>
      <c r="L25" s="11">
        <v>-3915</v>
      </c>
      <c r="M25" s="11">
        <v>-3914</v>
      </c>
      <c r="N25" s="11">
        <v>-3588</v>
      </c>
    </row>
    <row r="26" spans="2:16" s="1" customFormat="1">
      <c r="B26" s="9" t="s">
        <v>14</v>
      </c>
      <c r="C26" s="81">
        <v>-79226</v>
      </c>
      <c r="D26" s="11">
        <v>-64141</v>
      </c>
      <c r="E26" s="11">
        <v>-49967</v>
      </c>
      <c r="F26" s="11">
        <v>-38434</v>
      </c>
      <c r="G26" s="11">
        <v>-29443</v>
      </c>
      <c r="H26" s="11">
        <v>-24638</v>
      </c>
      <c r="I26" s="11">
        <v>-24909</v>
      </c>
      <c r="J26" s="11">
        <v>-21943</v>
      </c>
      <c r="K26" s="11">
        <v>-20620</v>
      </c>
      <c r="L26" s="11">
        <v>-18660</v>
      </c>
      <c r="M26" s="11">
        <v>-17553</v>
      </c>
      <c r="N26" s="11">
        <v>-20276</v>
      </c>
    </row>
    <row r="27" spans="2:16" s="1" customFormat="1">
      <c r="B27" s="9" t="s">
        <v>16</v>
      </c>
      <c r="C27" s="81">
        <v>-19905</v>
      </c>
      <c r="D27" s="11">
        <v>-17197</v>
      </c>
      <c r="E27" s="11">
        <v>-11997</v>
      </c>
      <c r="F27" s="11">
        <v>-8921</v>
      </c>
      <c r="G27" s="11">
        <v>-7753</v>
      </c>
      <c r="H27" s="11">
        <v>-6753</v>
      </c>
      <c r="I27" s="11">
        <v>-3931</v>
      </c>
      <c r="J27" s="11">
        <v>-6054</v>
      </c>
      <c r="K27" s="11">
        <v>-5423</v>
      </c>
      <c r="L27" s="11">
        <v>-5804</v>
      </c>
      <c r="M27" s="11">
        <v>-5746</v>
      </c>
      <c r="N27" s="11">
        <v>-3888</v>
      </c>
    </row>
    <row r="28" spans="2:16" s="1" customFormat="1">
      <c r="B28" s="9" t="s">
        <v>64</v>
      </c>
      <c r="C28" s="81">
        <v>-13109</v>
      </c>
      <c r="D28" s="11">
        <v>-9712</v>
      </c>
      <c r="E28" s="11">
        <v>-8614</v>
      </c>
      <c r="F28" s="11">
        <v>-5373</v>
      </c>
      <c r="G28" s="11">
        <v>-3723</v>
      </c>
      <c r="H28" s="11">
        <v>-2950</v>
      </c>
      <c r="I28" s="11">
        <v>-2340</v>
      </c>
      <c r="J28" s="11">
        <v>-2059</v>
      </c>
      <c r="K28" s="11">
        <v>-2597</v>
      </c>
      <c r="L28" s="11">
        <v>-1824</v>
      </c>
      <c r="M28" s="11">
        <v>-1933</v>
      </c>
      <c r="N28" s="11">
        <v>-724</v>
      </c>
    </row>
    <row r="29" spans="2:16" s="1" customFormat="1">
      <c r="B29" s="9" t="s">
        <v>15</v>
      </c>
      <c r="C29" s="81">
        <v>-7999</v>
      </c>
      <c r="D29" s="11">
        <v>-7528</v>
      </c>
      <c r="E29" s="11">
        <v>-7668</v>
      </c>
      <c r="F29" s="11">
        <v>-4407</v>
      </c>
      <c r="G29" s="11">
        <v>-3788</v>
      </c>
      <c r="H29" s="11">
        <v>-3158</v>
      </c>
      <c r="I29" s="11">
        <v>-7815</v>
      </c>
      <c r="J29" s="11">
        <v>-7934</v>
      </c>
      <c r="K29" s="11">
        <v>-8698</v>
      </c>
      <c r="L29" s="11">
        <v>-7898</v>
      </c>
      <c r="M29" s="11">
        <v>-6815</v>
      </c>
      <c r="N29" s="11">
        <v>-6520</v>
      </c>
    </row>
    <row r="30" spans="2:16" s="1" customFormat="1">
      <c r="B30" s="9" t="s">
        <v>17</v>
      </c>
      <c r="C30" s="81">
        <v>-12791</v>
      </c>
      <c r="D30" s="11">
        <v>-10773</v>
      </c>
      <c r="E30" s="11">
        <v>-11560</v>
      </c>
      <c r="F30" s="11">
        <v>-4087</v>
      </c>
      <c r="G30" s="11">
        <v>-7886</v>
      </c>
      <c r="H30" s="11">
        <v>-4324</v>
      </c>
      <c r="I30" s="11">
        <v>-14070</v>
      </c>
      <c r="J30" s="11">
        <v>-3552</v>
      </c>
      <c r="K30" s="11">
        <v>-5739</v>
      </c>
      <c r="L30" s="11">
        <v>-7063</v>
      </c>
      <c r="M30" s="11">
        <v>-3517</v>
      </c>
      <c r="N30" s="11">
        <v>-5825</v>
      </c>
    </row>
    <row r="31" spans="2:16" s="1" customFormat="1">
      <c r="B31" s="12" t="s">
        <v>18</v>
      </c>
      <c r="C31" s="79">
        <f>SUM(C23:C30)</f>
        <v>-886701</v>
      </c>
      <c r="D31" s="13">
        <f>SUM(D23:D30)</f>
        <v>-694231</v>
      </c>
      <c r="E31" s="13">
        <f>SUM(E23:E30)</f>
        <v>-558567</v>
      </c>
      <c r="F31" s="13">
        <f>SUM(F23:F30)</f>
        <v>-348772</v>
      </c>
      <c r="G31" s="13">
        <f t="shared" ref="G31:N31" si="3">SUM(G23:G30)</f>
        <v>-282004</v>
      </c>
      <c r="H31" s="13">
        <f t="shared" si="3"/>
        <v>-173892</v>
      </c>
      <c r="I31" s="13">
        <f t="shared" si="3"/>
        <v>-172492</v>
      </c>
      <c r="J31" s="13">
        <f t="shared" si="3"/>
        <v>-145497</v>
      </c>
      <c r="K31" s="13">
        <f t="shared" si="3"/>
        <v>-168461</v>
      </c>
      <c r="L31" s="13">
        <f t="shared" si="3"/>
        <v>-141472</v>
      </c>
      <c r="M31" s="13">
        <f t="shared" si="3"/>
        <v>-118056</v>
      </c>
      <c r="N31" s="13">
        <f t="shared" si="3"/>
        <v>-109292</v>
      </c>
    </row>
    <row r="32" spans="2:16" s="1" customFormat="1">
      <c r="B32" s="12" t="s">
        <v>19</v>
      </c>
      <c r="C32" s="79">
        <f t="shared" ref="C32" si="4">SUM(C21,C31:C31)</f>
        <v>986735</v>
      </c>
      <c r="D32" s="13">
        <f t="shared" ref="D32" si="5">SUM(D21,D31:D31)</f>
        <v>924154</v>
      </c>
      <c r="E32" s="13">
        <f t="shared" ref="E32:N32" si="6">SUM(E21,E31:E31)</f>
        <v>893387</v>
      </c>
      <c r="F32" s="13">
        <f t="shared" si="6"/>
        <v>276823</v>
      </c>
      <c r="G32" s="13">
        <f t="shared" si="6"/>
        <v>515746</v>
      </c>
      <c r="H32" s="13">
        <f t="shared" si="6"/>
        <v>65412</v>
      </c>
      <c r="I32" s="13">
        <f t="shared" si="6"/>
        <v>115809</v>
      </c>
      <c r="J32" s="13">
        <f t="shared" si="6"/>
        <v>128270</v>
      </c>
      <c r="K32" s="13">
        <f t="shared" si="6"/>
        <v>82115</v>
      </c>
      <c r="L32" s="13">
        <f t="shared" si="6"/>
        <v>141070</v>
      </c>
      <c r="M32" s="13">
        <f t="shared" si="6"/>
        <v>86378</v>
      </c>
      <c r="N32" s="13">
        <f t="shared" si="6"/>
        <v>106267</v>
      </c>
    </row>
    <row r="33" spans="2:14" s="1" customFormat="1">
      <c r="B33" s="15" t="s">
        <v>20</v>
      </c>
      <c r="C33" s="80" t="s">
        <v>115</v>
      </c>
      <c r="D33" s="11">
        <v>0</v>
      </c>
      <c r="E33" s="11">
        <v>0</v>
      </c>
      <c r="F33" s="11">
        <v>0</v>
      </c>
      <c r="G33" s="11">
        <v>0</v>
      </c>
      <c r="H33" s="11">
        <v>0</v>
      </c>
      <c r="I33" s="16">
        <v>0</v>
      </c>
      <c r="J33" s="16">
        <v>-5612</v>
      </c>
      <c r="K33" s="16">
        <v>0</v>
      </c>
      <c r="L33" s="16">
        <v>0</v>
      </c>
      <c r="M33" s="16">
        <v>0</v>
      </c>
      <c r="N33" s="16">
        <v>0</v>
      </c>
    </row>
    <row r="34" spans="2:14" s="1" customFormat="1">
      <c r="B34" s="9" t="s">
        <v>21</v>
      </c>
      <c r="C34" s="78">
        <v>62845</v>
      </c>
      <c r="D34" s="11">
        <v>71958</v>
      </c>
      <c r="E34" s="11">
        <v>42868</v>
      </c>
      <c r="F34" s="11">
        <v>17891</v>
      </c>
      <c r="G34" s="11">
        <v>5857</v>
      </c>
      <c r="H34" s="11">
        <v>5901</v>
      </c>
      <c r="I34" s="11">
        <v>9083</v>
      </c>
      <c r="J34" s="11">
        <v>6318</v>
      </c>
      <c r="K34" s="11">
        <v>12122</v>
      </c>
      <c r="L34" s="11">
        <v>10444</v>
      </c>
      <c r="M34" s="11">
        <v>11853</v>
      </c>
      <c r="N34" s="11">
        <v>5442</v>
      </c>
    </row>
    <row r="35" spans="2:14" s="1" customFormat="1">
      <c r="B35" s="9" t="s">
        <v>93</v>
      </c>
      <c r="C35" s="81">
        <v>-1129</v>
      </c>
      <c r="D35" s="11">
        <v>-35898</v>
      </c>
      <c r="E35" s="11">
        <v>-997</v>
      </c>
      <c r="F35" s="11">
        <v>-4258</v>
      </c>
      <c r="G35" s="11">
        <v>-22906</v>
      </c>
      <c r="H35" s="11">
        <v>-1877</v>
      </c>
      <c r="I35" s="11">
        <v>-221</v>
      </c>
      <c r="J35" s="11">
        <v>-14291</v>
      </c>
      <c r="K35" s="11">
        <v>-955</v>
      </c>
      <c r="L35" s="11">
        <v>-3146</v>
      </c>
      <c r="M35" s="11">
        <v>-1203</v>
      </c>
      <c r="N35" s="11">
        <v>-5346</v>
      </c>
    </row>
    <row r="36" spans="2:14" s="19" customFormat="1" ht="24">
      <c r="B36" s="17" t="s">
        <v>91</v>
      </c>
      <c r="C36" s="82" t="s">
        <v>115</v>
      </c>
      <c r="D36" s="18">
        <v>0</v>
      </c>
      <c r="E36" s="18">
        <v>0</v>
      </c>
      <c r="F36" s="18">
        <v>0</v>
      </c>
      <c r="G36" s="18">
        <v>-21880</v>
      </c>
      <c r="H36" s="18">
        <v>0</v>
      </c>
      <c r="I36" s="18">
        <v>0</v>
      </c>
      <c r="J36" s="18">
        <v>0</v>
      </c>
      <c r="K36" s="18">
        <v>0</v>
      </c>
      <c r="L36" s="18">
        <v>0</v>
      </c>
      <c r="M36" s="18">
        <v>0</v>
      </c>
      <c r="N36" s="18">
        <v>0</v>
      </c>
    </row>
    <row r="37" spans="2:14" s="1" customFormat="1">
      <c r="B37" s="12" t="s">
        <v>22</v>
      </c>
      <c r="C37" s="79">
        <f>SUM(C32:C35)</f>
        <v>1048451</v>
      </c>
      <c r="D37" s="13">
        <f>SUM(D32:D35)</f>
        <v>960214</v>
      </c>
      <c r="E37" s="13">
        <f>SUM(E32:E35)</f>
        <v>935258</v>
      </c>
      <c r="F37" s="13">
        <f>SUM(F32:F35)</f>
        <v>290456</v>
      </c>
      <c r="G37" s="13">
        <f>SUM(G32:G35)</f>
        <v>498697</v>
      </c>
      <c r="H37" s="13">
        <f t="shared" ref="H37:N37" si="7">SUM(H32:H35)</f>
        <v>69436</v>
      </c>
      <c r="I37" s="13">
        <f t="shared" si="7"/>
        <v>124671</v>
      </c>
      <c r="J37" s="13">
        <f t="shared" si="7"/>
        <v>114685</v>
      </c>
      <c r="K37" s="13">
        <f t="shared" si="7"/>
        <v>93282</v>
      </c>
      <c r="L37" s="13">
        <f t="shared" si="7"/>
        <v>148368</v>
      </c>
      <c r="M37" s="13">
        <f t="shared" si="7"/>
        <v>97028</v>
      </c>
      <c r="N37" s="13">
        <f t="shared" si="7"/>
        <v>106363</v>
      </c>
    </row>
    <row r="38" spans="2:14" s="1" customFormat="1">
      <c r="B38" s="9" t="s">
        <v>23</v>
      </c>
      <c r="C38" s="81">
        <v>-191595</v>
      </c>
      <c r="D38" s="11">
        <v>-169071</v>
      </c>
      <c r="E38" s="11">
        <v>-169162</v>
      </c>
      <c r="F38" s="11">
        <v>-52626</v>
      </c>
      <c r="G38" s="11">
        <v>-96610</v>
      </c>
      <c r="H38" s="11">
        <v>-11735</v>
      </c>
      <c r="I38" s="11">
        <v>-23200</v>
      </c>
      <c r="J38" s="11">
        <v>-21712</v>
      </c>
      <c r="K38" s="11">
        <v>-15575</v>
      </c>
      <c r="L38" s="11">
        <v>-29333</v>
      </c>
      <c r="M38" s="11">
        <v>-19964</v>
      </c>
      <c r="N38" s="11">
        <v>-24431</v>
      </c>
    </row>
    <row r="39" spans="2:14" s="1" customFormat="1">
      <c r="B39" s="12" t="s">
        <v>24</v>
      </c>
      <c r="C39" s="79">
        <f t="shared" ref="C39" si="8">SUM(C37:C38)</f>
        <v>856856</v>
      </c>
      <c r="D39" s="13">
        <f t="shared" ref="D39" si="9">SUM(D37:D38)</f>
        <v>791143</v>
      </c>
      <c r="E39" s="13">
        <f t="shared" ref="E39" si="10">SUM(E37:E38)</f>
        <v>766096</v>
      </c>
      <c r="F39" s="13">
        <f t="shared" ref="F39:G39" si="11">SUM(F37:F38)</f>
        <v>237830</v>
      </c>
      <c r="G39" s="13">
        <f t="shared" si="11"/>
        <v>402087</v>
      </c>
      <c r="H39" s="13">
        <f t="shared" ref="H39" si="12">SUM(H37:H38)</f>
        <v>57701</v>
      </c>
      <c r="I39" s="13">
        <f t="shared" ref="I39:J39" si="13">SUM(I37:I38)</f>
        <v>101471</v>
      </c>
      <c r="J39" s="13">
        <f t="shared" si="13"/>
        <v>92973</v>
      </c>
      <c r="K39" s="13">
        <f t="shared" ref="K39" si="14">SUM(K37:K38)</f>
        <v>77707</v>
      </c>
      <c r="L39" s="13">
        <f>SUM(L37:L38)</f>
        <v>119035</v>
      </c>
      <c r="M39" s="13">
        <f>SUM(M37:M38)</f>
        <v>77064</v>
      </c>
      <c r="N39" s="13">
        <f>SUM(N37:N38)</f>
        <v>81932</v>
      </c>
    </row>
    <row r="40" spans="2:14" s="19" customFormat="1">
      <c r="B40" s="76" t="s">
        <v>114</v>
      </c>
      <c r="C40" s="77">
        <v>857025</v>
      </c>
      <c r="D40" s="18">
        <v>791173</v>
      </c>
      <c r="E40" s="18">
        <v>766096</v>
      </c>
      <c r="F40" s="18">
        <v>237830</v>
      </c>
      <c r="G40" s="18">
        <v>402087</v>
      </c>
      <c r="H40" s="18">
        <v>57701</v>
      </c>
      <c r="I40" s="18">
        <v>101471</v>
      </c>
      <c r="J40" s="18">
        <v>92973</v>
      </c>
      <c r="K40" s="18">
        <v>77707</v>
      </c>
      <c r="L40" s="18">
        <v>119035</v>
      </c>
      <c r="M40" s="18">
        <v>77064</v>
      </c>
      <c r="N40" s="18">
        <v>81932</v>
      </c>
    </row>
    <row r="41" spans="2:14" s="19" customFormat="1">
      <c r="B41" s="76" t="s">
        <v>106</v>
      </c>
      <c r="C41" s="77">
        <v>-169</v>
      </c>
      <c r="D41" s="18">
        <v>0</v>
      </c>
      <c r="E41" s="18">
        <v>0</v>
      </c>
      <c r="F41" s="18">
        <v>0</v>
      </c>
      <c r="G41" s="18">
        <v>0</v>
      </c>
      <c r="H41" s="18">
        <v>0</v>
      </c>
      <c r="I41" s="18">
        <v>0</v>
      </c>
      <c r="J41" s="18">
        <v>0</v>
      </c>
      <c r="K41" s="18">
        <v>0</v>
      </c>
      <c r="L41" s="18">
        <v>0</v>
      </c>
      <c r="M41" s="18">
        <v>0</v>
      </c>
      <c r="N41" s="18">
        <v>0</v>
      </c>
    </row>
    <row r="42" spans="2:14" s="1" customFormat="1" ht="7.5" customHeight="1">
      <c r="B42" s="20"/>
      <c r="C42" s="20"/>
      <c r="D42" s="20"/>
      <c r="E42" s="20"/>
      <c r="F42" s="20"/>
      <c r="G42" s="20"/>
      <c r="H42" s="20"/>
      <c r="I42" s="21"/>
      <c r="J42" s="21"/>
      <c r="K42" s="21"/>
      <c r="L42" s="21"/>
      <c r="M42" s="21"/>
      <c r="N42" s="20"/>
    </row>
    <row r="43" spans="2:14" s="1" customFormat="1" ht="14.25" customHeight="1">
      <c r="B43" s="22" t="s">
        <v>9</v>
      </c>
      <c r="C43" s="22"/>
      <c r="D43" s="22"/>
      <c r="E43" s="22"/>
      <c r="F43" s="22"/>
      <c r="G43" s="22"/>
      <c r="H43" s="23"/>
      <c r="I43" s="22"/>
      <c r="J43" s="22"/>
      <c r="K43" s="22"/>
      <c r="L43" s="21"/>
      <c r="M43" s="21"/>
    </row>
    <row r="44" spans="2:14" s="1" customFormat="1"/>
    <row r="45" spans="2:14" s="1" customFormat="1" ht="18">
      <c r="B45" s="98" t="s">
        <v>129</v>
      </c>
    </row>
    <row r="46" spans="2:14" ht="5.25" customHeight="1">
      <c r="B46" s="119" t="s">
        <v>58</v>
      </c>
      <c r="C46" s="4"/>
      <c r="D46" s="4"/>
      <c r="E46" s="3"/>
      <c r="F46" s="3"/>
      <c r="G46" s="3"/>
      <c r="H46" s="3"/>
      <c r="I46" s="3"/>
      <c r="J46" s="3"/>
      <c r="K46" s="121"/>
      <c r="L46" s="121"/>
      <c r="M46" s="121"/>
      <c r="N46" s="121"/>
    </row>
    <row r="47" spans="2:14" ht="24">
      <c r="B47" s="120"/>
      <c r="C47" s="6" t="s">
        <v>113</v>
      </c>
      <c r="D47" s="6" t="s">
        <v>101</v>
      </c>
      <c r="E47" s="6" t="s">
        <v>102</v>
      </c>
      <c r="F47" s="7" t="s">
        <v>98</v>
      </c>
      <c r="G47" s="7" t="s">
        <v>90</v>
      </c>
      <c r="H47" s="7" t="s">
        <v>86</v>
      </c>
      <c r="I47" s="7" t="s">
        <v>63</v>
      </c>
      <c r="J47" s="7" t="s">
        <v>59</v>
      </c>
      <c r="K47" s="7" t="s">
        <v>4</v>
      </c>
      <c r="L47" s="8" t="s">
        <v>1</v>
      </c>
      <c r="M47" s="8" t="s">
        <v>2</v>
      </c>
      <c r="N47" s="8" t="s">
        <v>3</v>
      </c>
    </row>
    <row r="48" spans="2:14" s="1" customFormat="1">
      <c r="B48" s="93" t="s">
        <v>131</v>
      </c>
      <c r="C48" s="94">
        <v>1196513</v>
      </c>
      <c r="D48" s="89">
        <v>983343</v>
      </c>
      <c r="E48" s="89">
        <v>849867</v>
      </c>
      <c r="F48" s="89">
        <v>327289</v>
      </c>
      <c r="G48" s="89">
        <v>404414</v>
      </c>
      <c r="H48" s="89">
        <v>121334</v>
      </c>
      <c r="I48" s="89">
        <v>140494</v>
      </c>
      <c r="J48" s="89">
        <v>131423</v>
      </c>
      <c r="K48" s="89">
        <v>128915</v>
      </c>
      <c r="L48" s="89">
        <v>143352</v>
      </c>
      <c r="M48" s="89">
        <v>114538</v>
      </c>
      <c r="N48" s="89">
        <v>117332</v>
      </c>
    </row>
    <row r="49" spans="2:14" s="1" customFormat="1">
      <c r="B49" s="86" t="s">
        <v>132</v>
      </c>
      <c r="C49" s="95">
        <v>956542</v>
      </c>
      <c r="D49" s="91">
        <v>756104</v>
      </c>
      <c r="E49" s="91">
        <v>605706</v>
      </c>
      <c r="F49" s="91">
        <v>209804</v>
      </c>
      <c r="G49" s="91">
        <v>295148</v>
      </c>
      <c r="H49" s="91">
        <v>95390</v>
      </c>
      <c r="I49" s="91">
        <v>72525</v>
      </c>
      <c r="J49" s="91">
        <v>78332</v>
      </c>
      <c r="K49" s="91">
        <v>80008</v>
      </c>
      <c r="L49" s="91">
        <v>89025</v>
      </c>
      <c r="M49" s="91">
        <v>72837</v>
      </c>
      <c r="N49" s="91">
        <v>74875</v>
      </c>
    </row>
    <row r="50" spans="2:14" s="1" customFormat="1">
      <c r="B50" s="93" t="s">
        <v>133</v>
      </c>
      <c r="C50" s="94">
        <v>355868</v>
      </c>
      <c r="D50" s="89">
        <v>369588</v>
      </c>
      <c r="E50" s="89">
        <v>356201</v>
      </c>
      <c r="F50" s="89">
        <v>165349</v>
      </c>
      <c r="G50" s="89">
        <v>303177</v>
      </c>
      <c r="H50" s="89">
        <v>90934</v>
      </c>
      <c r="I50" s="89">
        <v>124488</v>
      </c>
      <c r="J50" s="89">
        <v>128564</v>
      </c>
      <c r="K50" s="89">
        <v>105986</v>
      </c>
      <c r="L50" s="89">
        <v>116516</v>
      </c>
      <c r="M50" s="89">
        <v>84043</v>
      </c>
      <c r="N50" s="89">
        <v>69075</v>
      </c>
    </row>
    <row r="51" spans="2:14" s="1" customFormat="1">
      <c r="B51" s="93" t="s">
        <v>152</v>
      </c>
      <c r="C51" s="94">
        <v>117930</v>
      </c>
      <c r="D51" s="89">
        <v>147695</v>
      </c>
      <c r="E51" s="89">
        <v>197251</v>
      </c>
      <c r="F51" s="89">
        <v>127745</v>
      </c>
      <c r="G51" s="89">
        <v>90159</v>
      </c>
      <c r="H51" s="89">
        <v>27036</v>
      </c>
      <c r="I51" s="89">
        <v>23319</v>
      </c>
      <c r="J51" s="89">
        <v>13780</v>
      </c>
      <c r="K51" s="89">
        <v>15675</v>
      </c>
      <c r="L51" s="89">
        <v>22674</v>
      </c>
      <c r="M51" s="89">
        <v>5853</v>
      </c>
      <c r="N51" s="89">
        <v>29152</v>
      </c>
    </row>
    <row r="52" spans="2:14" s="1" customFormat="1">
      <c r="B52" s="93" t="s">
        <v>134</v>
      </c>
      <c r="C52" s="94">
        <v>203117</v>
      </c>
      <c r="D52" s="89">
        <v>117759</v>
      </c>
      <c r="E52" s="89">
        <v>48635</v>
      </c>
      <c r="F52" s="89">
        <v>5212</v>
      </c>
      <c r="G52" s="89">
        <v>0</v>
      </c>
      <c r="H52" s="89">
        <v>0</v>
      </c>
      <c r="I52" s="89">
        <v>0</v>
      </c>
      <c r="J52" s="89">
        <v>0</v>
      </c>
      <c r="K52" s="89">
        <v>0</v>
      </c>
      <c r="L52" s="89">
        <v>0</v>
      </c>
      <c r="M52" s="89">
        <v>0</v>
      </c>
      <c r="N52" s="89">
        <v>0</v>
      </c>
    </row>
    <row r="53" spans="2:14" s="1" customFormat="1">
      <c r="B53" s="93" t="s">
        <v>135</v>
      </c>
      <c r="C53" s="94">
        <v>8</v>
      </c>
      <c r="D53" s="89">
        <v>0</v>
      </c>
      <c r="E53" s="89">
        <v>0</v>
      </c>
      <c r="F53" s="89">
        <v>0</v>
      </c>
      <c r="G53" s="89">
        <v>0</v>
      </c>
      <c r="H53" s="89">
        <v>0</v>
      </c>
      <c r="I53" s="89">
        <v>0</v>
      </c>
      <c r="J53" s="89">
        <v>0</v>
      </c>
      <c r="K53" s="89">
        <v>0</v>
      </c>
      <c r="L53" s="89">
        <v>0</v>
      </c>
      <c r="M53" s="89">
        <v>0</v>
      </c>
      <c r="N53" s="89">
        <v>0</v>
      </c>
    </row>
    <row r="54" spans="2:14" s="1" customFormat="1">
      <c r="B54" s="96" t="s">
        <v>130</v>
      </c>
      <c r="C54" s="87">
        <f>SUM(C48,C50:C53)</f>
        <v>1873436</v>
      </c>
      <c r="D54" s="88">
        <f t="shared" ref="D54:N54" si="15">SUM(D48,D50:D53)</f>
        <v>1618385</v>
      </c>
      <c r="E54" s="88">
        <f t="shared" si="15"/>
        <v>1451954</v>
      </c>
      <c r="F54" s="88">
        <f t="shared" si="15"/>
        <v>625595</v>
      </c>
      <c r="G54" s="88">
        <f t="shared" si="15"/>
        <v>797750</v>
      </c>
      <c r="H54" s="88">
        <f t="shared" si="15"/>
        <v>239304</v>
      </c>
      <c r="I54" s="88">
        <f t="shared" si="15"/>
        <v>288301</v>
      </c>
      <c r="J54" s="88">
        <f t="shared" si="15"/>
        <v>273767</v>
      </c>
      <c r="K54" s="88">
        <f t="shared" si="15"/>
        <v>250576</v>
      </c>
      <c r="L54" s="88">
        <f t="shared" si="15"/>
        <v>282542</v>
      </c>
      <c r="M54" s="88">
        <f t="shared" si="15"/>
        <v>204434</v>
      </c>
      <c r="N54" s="88">
        <f t="shared" si="15"/>
        <v>215559</v>
      </c>
    </row>
    <row r="55" spans="2:14" s="1" customFormat="1" ht="7.5" customHeight="1"/>
    <row r="56" spans="2:14" s="1" customFormat="1">
      <c r="B56" s="22" t="s">
        <v>9</v>
      </c>
    </row>
    <row r="57" spans="2:14" s="1" customFormat="1">
      <c r="B57" s="97" t="s">
        <v>136</v>
      </c>
    </row>
    <row r="58" spans="2:14" s="1" customFormat="1">
      <c r="B58" s="97" t="s">
        <v>153</v>
      </c>
    </row>
    <row r="59" spans="2:14" s="1" customFormat="1"/>
    <row r="60" spans="2:14" s="1" customFormat="1"/>
    <row r="61" spans="2:14" s="1" customFormat="1"/>
    <row r="62" spans="2:14" s="1" customFormat="1"/>
    <row r="63" spans="2:14" s="1" customFormat="1"/>
    <row r="64" spans="2:1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row r="545" s="1" customFormat="1"/>
    <row r="546" s="1" customFormat="1"/>
    <row r="547" s="1" customFormat="1"/>
    <row r="548" s="1" customFormat="1"/>
    <row r="549" s="1" customFormat="1"/>
    <row r="550" s="1" customFormat="1"/>
    <row r="551" s="1" customFormat="1"/>
    <row r="552" s="1" customFormat="1"/>
    <row r="553" s="1" customFormat="1"/>
    <row r="554" s="1" customFormat="1"/>
    <row r="555" s="1" customFormat="1"/>
    <row r="556" s="1" customFormat="1"/>
    <row r="557" s="1" customFormat="1"/>
    <row r="558" s="1" customFormat="1"/>
    <row r="559" s="1" customFormat="1"/>
    <row r="560" s="1" customFormat="1"/>
    <row r="561" s="1" customFormat="1"/>
    <row r="562" s="1" customFormat="1"/>
    <row r="563" s="1" customFormat="1"/>
    <row r="564" s="1" customFormat="1"/>
    <row r="565" s="1" customFormat="1"/>
    <row r="566" s="1" customFormat="1"/>
    <row r="567" s="1" customFormat="1"/>
    <row r="568" s="1" customFormat="1"/>
    <row r="569" s="1" customFormat="1"/>
    <row r="570" s="1" customFormat="1"/>
    <row r="571" s="1" customFormat="1"/>
    <row r="572" s="1" customFormat="1"/>
    <row r="573" s="1" customFormat="1"/>
    <row r="574" s="1" customFormat="1"/>
    <row r="575" s="1" customFormat="1"/>
    <row r="576" s="1" customFormat="1"/>
    <row r="577" s="1" customFormat="1"/>
    <row r="578" s="1" customFormat="1"/>
    <row r="579" s="1" customFormat="1"/>
    <row r="580" s="1" customFormat="1"/>
    <row r="581" s="1" customFormat="1"/>
    <row r="582" s="1" customFormat="1"/>
    <row r="583" s="1" customFormat="1"/>
    <row r="584" s="1" customFormat="1"/>
    <row r="585" s="1" customFormat="1"/>
    <row r="586" s="1" customFormat="1"/>
    <row r="587" s="1" customFormat="1"/>
    <row r="588" s="1" customFormat="1"/>
    <row r="589" s="1" customFormat="1"/>
    <row r="590" s="1" customFormat="1"/>
    <row r="591" s="1" customFormat="1"/>
    <row r="592" s="1" customFormat="1"/>
    <row r="593" s="1" customFormat="1"/>
    <row r="594" s="1" customFormat="1"/>
    <row r="595" s="1" customFormat="1"/>
    <row r="596" s="1" customFormat="1"/>
    <row r="597" s="1" customFormat="1"/>
    <row r="598" s="1" customFormat="1"/>
    <row r="599" s="1" customFormat="1"/>
    <row r="600" s="1" customFormat="1"/>
    <row r="601" s="1" customFormat="1"/>
    <row r="602" s="1" customFormat="1"/>
    <row r="603" s="1" customFormat="1"/>
    <row r="604" s="1" customFormat="1"/>
    <row r="605" s="1" customFormat="1"/>
    <row r="606" s="1" customFormat="1"/>
    <row r="607" s="1" customFormat="1"/>
    <row r="608" s="1" customFormat="1"/>
    <row r="609" s="1" customFormat="1"/>
    <row r="610" s="1" customFormat="1"/>
    <row r="611" s="1" customFormat="1"/>
    <row r="612" s="1" customFormat="1"/>
    <row r="613" s="1" customFormat="1"/>
    <row r="614" s="1" customFormat="1"/>
    <row r="615" s="1" customFormat="1"/>
    <row r="616" s="1" customFormat="1"/>
    <row r="617" s="1" customFormat="1"/>
    <row r="618" s="1" customFormat="1"/>
    <row r="619" s="1" customFormat="1"/>
    <row r="620" s="1" customFormat="1"/>
    <row r="621" s="1" customFormat="1"/>
    <row r="622" s="1" customFormat="1"/>
    <row r="623" s="1" customFormat="1"/>
    <row r="624" s="1" customFormat="1"/>
    <row r="625" s="1" customFormat="1"/>
    <row r="626" s="1" customFormat="1"/>
    <row r="627" s="1" customFormat="1"/>
    <row r="628" s="1" customFormat="1"/>
    <row r="629" s="1" customFormat="1"/>
    <row r="630" s="1" customFormat="1"/>
    <row r="631" s="1" customFormat="1"/>
    <row r="632" s="1" customFormat="1"/>
    <row r="633" s="1" customFormat="1"/>
    <row r="634" s="1" customFormat="1"/>
    <row r="635" s="1" customFormat="1"/>
    <row r="636" s="1" customFormat="1"/>
    <row r="637" s="1" customFormat="1"/>
    <row r="638" s="1" customFormat="1"/>
    <row r="639" s="1" customFormat="1"/>
    <row r="640" s="1" customFormat="1"/>
    <row r="641" s="1" customFormat="1"/>
    <row r="642" s="1" customFormat="1"/>
    <row r="643" s="1" customFormat="1"/>
    <row r="644" s="1" customFormat="1"/>
    <row r="645" s="1" customFormat="1"/>
    <row r="646" s="1" customFormat="1"/>
    <row r="647" s="1" customFormat="1"/>
    <row r="648" s="1" customFormat="1"/>
    <row r="649" s="1" customFormat="1"/>
    <row r="650" s="1" customFormat="1"/>
    <row r="651" s="1" customFormat="1"/>
    <row r="652" s="1" customFormat="1"/>
    <row r="653" s="1" customFormat="1"/>
    <row r="654" s="1" customFormat="1"/>
    <row r="655" s="1" customFormat="1"/>
    <row r="656" s="1" customFormat="1"/>
    <row r="657" s="1" customFormat="1"/>
    <row r="658" s="1" customFormat="1"/>
    <row r="659" s="1" customFormat="1"/>
    <row r="660" s="1" customFormat="1"/>
    <row r="661" s="1" customFormat="1"/>
    <row r="662" s="1" customFormat="1"/>
    <row r="663" s="1" customFormat="1"/>
    <row r="664" s="1" customFormat="1"/>
    <row r="665" s="1" customFormat="1"/>
    <row r="666" s="1" customFormat="1"/>
    <row r="667" s="1" customFormat="1"/>
    <row r="668" s="1" customFormat="1"/>
    <row r="669" s="1" customFormat="1"/>
    <row r="670" s="1" customFormat="1"/>
    <row r="671" s="1" customFormat="1"/>
    <row r="672" s="1" customFormat="1"/>
    <row r="673" s="1" customFormat="1"/>
    <row r="674" s="1" customFormat="1"/>
    <row r="675" s="1" customFormat="1"/>
    <row r="676" s="1" customFormat="1"/>
    <row r="677" s="1" customFormat="1"/>
    <row r="678" s="1" customFormat="1"/>
    <row r="679" s="1" customFormat="1"/>
    <row r="680" s="1" customFormat="1"/>
    <row r="681" s="1" customFormat="1"/>
    <row r="682" s="1" customFormat="1"/>
    <row r="683" s="1" customFormat="1"/>
    <row r="684" s="1" customFormat="1"/>
    <row r="685" s="1" customFormat="1"/>
    <row r="686" s="1" customFormat="1"/>
    <row r="687" s="1" customFormat="1"/>
    <row r="688" s="1" customFormat="1"/>
    <row r="689" s="1" customFormat="1"/>
    <row r="690" s="1" customFormat="1"/>
    <row r="691" s="1" customFormat="1"/>
    <row r="692" s="1" customFormat="1"/>
    <row r="693" s="1" customFormat="1"/>
    <row r="694" s="1" customFormat="1"/>
    <row r="695" s="1" customFormat="1"/>
    <row r="696" s="1" customFormat="1"/>
    <row r="697" s="1" customFormat="1"/>
    <row r="698" s="1" customFormat="1"/>
    <row r="699" s="1" customFormat="1"/>
    <row r="700" s="1" customFormat="1"/>
    <row r="701" s="1" customFormat="1"/>
    <row r="702" s="1" customFormat="1"/>
    <row r="703" s="1" customFormat="1"/>
    <row r="704" s="1" customFormat="1"/>
    <row r="705" s="1" customFormat="1"/>
    <row r="706" s="1" customFormat="1"/>
    <row r="707" s="1" customFormat="1"/>
    <row r="708" s="1" customFormat="1"/>
    <row r="709" s="1" customFormat="1"/>
    <row r="710" s="1" customFormat="1"/>
    <row r="711" s="1" customFormat="1"/>
    <row r="712" s="1" customFormat="1"/>
    <row r="713" s="1" customFormat="1"/>
    <row r="714" s="1" customFormat="1"/>
    <row r="715" s="1" customFormat="1"/>
    <row r="716" s="1" customFormat="1"/>
    <row r="717" s="1" customFormat="1"/>
    <row r="718" s="1" customFormat="1"/>
    <row r="719" s="1" customFormat="1"/>
    <row r="720" s="1" customFormat="1"/>
    <row r="721" s="1" customFormat="1"/>
    <row r="722" s="1" customFormat="1"/>
    <row r="723" s="1" customFormat="1"/>
    <row r="724" s="1" customFormat="1"/>
    <row r="725" s="1" customFormat="1"/>
    <row r="726" s="1" customFormat="1"/>
    <row r="727" s="1" customFormat="1"/>
    <row r="728" s="1" customFormat="1"/>
    <row r="729" s="1" customFormat="1"/>
    <row r="730" s="1" customFormat="1"/>
    <row r="731" s="1" customFormat="1"/>
    <row r="732" s="1" customFormat="1"/>
    <row r="733" s="1" customFormat="1"/>
    <row r="734" s="1" customFormat="1"/>
    <row r="735" s="1" customFormat="1"/>
    <row r="736" s="1" customFormat="1"/>
    <row r="737" s="1" customFormat="1"/>
    <row r="738" s="1" customFormat="1"/>
    <row r="739" s="1" customFormat="1"/>
    <row r="740" s="1" customFormat="1"/>
    <row r="741" s="1" customFormat="1"/>
    <row r="742" s="1" customFormat="1"/>
    <row r="743" s="1" customFormat="1"/>
    <row r="744" s="1" customFormat="1"/>
    <row r="745" s="1" customFormat="1"/>
    <row r="746" s="1" customFormat="1"/>
    <row r="747" s="1" customFormat="1"/>
    <row r="748" s="1" customFormat="1"/>
    <row r="749" s="1" customFormat="1"/>
    <row r="750" s="1" customFormat="1"/>
    <row r="751" s="1" customFormat="1"/>
    <row r="752" s="1" customFormat="1"/>
    <row r="753" s="1" customFormat="1"/>
    <row r="754" s="1" customFormat="1"/>
    <row r="755" s="1" customFormat="1"/>
    <row r="756" s="1" customFormat="1"/>
    <row r="757" s="1" customFormat="1"/>
    <row r="758" s="1" customFormat="1"/>
    <row r="759" s="1" customFormat="1"/>
    <row r="760" s="1" customFormat="1"/>
    <row r="761" s="1" customFormat="1"/>
    <row r="762" s="1" customFormat="1"/>
    <row r="763" s="1" customFormat="1"/>
    <row r="764" s="1" customFormat="1"/>
    <row r="765" s="1" customFormat="1"/>
    <row r="766" s="1" customFormat="1"/>
    <row r="767" s="1" customFormat="1"/>
    <row r="768" s="1" customFormat="1"/>
    <row r="769" s="1" customFormat="1"/>
    <row r="770" s="1" customFormat="1"/>
    <row r="771" s="1" customFormat="1"/>
    <row r="772" s="1" customFormat="1"/>
    <row r="773" s="1" customFormat="1"/>
    <row r="774" s="1" customFormat="1"/>
    <row r="775" s="1" customFormat="1"/>
    <row r="776" s="1" customFormat="1"/>
    <row r="777" s="1" customFormat="1"/>
    <row r="778" s="1" customFormat="1"/>
    <row r="779" s="1" customFormat="1"/>
    <row r="780" s="1" customFormat="1"/>
    <row r="781" s="1" customFormat="1"/>
    <row r="782" s="1" customFormat="1"/>
    <row r="783" s="1" customFormat="1"/>
    <row r="784" s="1" customFormat="1"/>
    <row r="785" s="1" customFormat="1"/>
    <row r="786" s="1" customFormat="1"/>
    <row r="787" s="1" customFormat="1"/>
    <row r="788" s="1" customFormat="1"/>
    <row r="789" s="1" customFormat="1"/>
    <row r="790" s="1" customFormat="1"/>
    <row r="791" s="1" customFormat="1"/>
    <row r="792" s="1" customFormat="1"/>
    <row r="793" s="1" customFormat="1"/>
    <row r="794" s="1" customFormat="1"/>
    <row r="795" s="1" customFormat="1"/>
    <row r="796" s="1" customFormat="1"/>
    <row r="797" s="1" customFormat="1"/>
    <row r="798" s="1" customFormat="1"/>
    <row r="799" s="1" customFormat="1"/>
    <row r="800" s="1" customFormat="1"/>
    <row r="801" s="1" customFormat="1"/>
    <row r="802" s="1" customFormat="1"/>
    <row r="803" s="1" customFormat="1"/>
    <row r="804" s="1" customFormat="1"/>
    <row r="805" s="1" customFormat="1"/>
    <row r="806" s="1" customFormat="1"/>
    <row r="807" s="1" customFormat="1"/>
    <row r="808" s="1" customFormat="1"/>
    <row r="809" s="1" customFormat="1"/>
    <row r="810" s="1" customFormat="1"/>
    <row r="811" s="1" customFormat="1"/>
    <row r="812" s="1" customFormat="1"/>
    <row r="813" s="1" customFormat="1"/>
    <row r="814" s="1" customFormat="1"/>
    <row r="815" s="1" customFormat="1"/>
    <row r="816" s="1" customFormat="1"/>
    <row r="817" s="1" customFormat="1"/>
    <row r="818" s="1" customFormat="1"/>
    <row r="819" s="1" customFormat="1"/>
    <row r="820" s="1" customFormat="1"/>
    <row r="821" s="1" customFormat="1"/>
    <row r="822" s="1" customFormat="1"/>
    <row r="823" s="1" customFormat="1"/>
    <row r="824" s="1" customFormat="1"/>
    <row r="825" s="1" customFormat="1"/>
    <row r="826" s="1" customFormat="1"/>
    <row r="827" s="1" customFormat="1"/>
    <row r="828" s="1" customFormat="1"/>
    <row r="829" s="1" customFormat="1"/>
    <row r="830" s="1" customFormat="1"/>
    <row r="831" s="1" customFormat="1"/>
    <row r="832" s="1" customFormat="1"/>
    <row r="833" s="1" customFormat="1"/>
    <row r="834" s="1" customFormat="1"/>
    <row r="835" s="1" customFormat="1"/>
    <row r="836" s="1" customFormat="1"/>
    <row r="837" s="1" customFormat="1"/>
    <row r="838" s="1" customFormat="1"/>
    <row r="839" s="1" customFormat="1"/>
    <row r="840" s="1" customFormat="1"/>
    <row r="841" s="1" customFormat="1"/>
    <row r="842" s="1" customFormat="1"/>
    <row r="843" s="1" customFormat="1"/>
    <row r="844" s="1" customFormat="1"/>
    <row r="845" s="1" customFormat="1"/>
    <row r="846" s="1" customFormat="1"/>
    <row r="847" s="1" customFormat="1"/>
    <row r="848" s="1" customFormat="1"/>
    <row r="849" s="1" customFormat="1"/>
    <row r="850" s="1" customFormat="1"/>
    <row r="851" s="1" customFormat="1"/>
    <row r="852" s="1" customFormat="1"/>
    <row r="853" s="1" customFormat="1"/>
    <row r="854" s="1" customFormat="1"/>
    <row r="855" s="1" customFormat="1"/>
    <row r="856" s="1" customFormat="1"/>
    <row r="857" s="1" customFormat="1"/>
    <row r="858" s="1" customFormat="1"/>
    <row r="859" s="1" customFormat="1"/>
    <row r="860" s="1" customFormat="1"/>
    <row r="861" s="1" customFormat="1"/>
    <row r="862" s="1" customFormat="1"/>
    <row r="863" s="1" customFormat="1"/>
    <row r="864" s="1" customFormat="1"/>
    <row r="865" s="1" customFormat="1"/>
    <row r="866" s="1" customFormat="1"/>
    <row r="867" s="1" customFormat="1"/>
    <row r="868" s="1" customFormat="1"/>
    <row r="869" s="1" customFormat="1"/>
    <row r="870" s="1" customFormat="1"/>
    <row r="871" s="1" customFormat="1"/>
    <row r="872" s="1" customFormat="1"/>
    <row r="873" s="1" customFormat="1"/>
    <row r="874" s="1" customFormat="1"/>
    <row r="875" s="1" customFormat="1"/>
    <row r="876" s="1" customFormat="1"/>
    <row r="877" s="1" customFormat="1"/>
    <row r="878" s="1" customFormat="1"/>
    <row r="879" s="1" customFormat="1"/>
    <row r="880" s="1" customFormat="1"/>
    <row r="881" s="1" customFormat="1"/>
    <row r="882" s="1" customFormat="1"/>
    <row r="883" s="1" customFormat="1"/>
    <row r="884" s="1" customFormat="1"/>
    <row r="885" s="1" customFormat="1"/>
    <row r="886" s="1" customFormat="1"/>
    <row r="887" s="1" customFormat="1"/>
    <row r="888" s="1" customFormat="1"/>
    <row r="889" s="1" customFormat="1"/>
    <row r="890" s="1" customFormat="1"/>
    <row r="891" s="1" customFormat="1"/>
    <row r="892" s="1" customFormat="1"/>
    <row r="893" s="1" customFormat="1"/>
    <row r="894" s="1" customFormat="1"/>
    <row r="895" s="1" customFormat="1"/>
    <row r="896" s="1" customFormat="1"/>
    <row r="897" s="1" customFormat="1"/>
    <row r="898" s="1" customFormat="1"/>
    <row r="899" s="1" customFormat="1"/>
    <row r="900" s="1" customFormat="1"/>
    <row r="901" s="1" customFormat="1"/>
    <row r="902" s="1" customFormat="1"/>
    <row r="903" s="1" customFormat="1"/>
    <row r="904" s="1" customFormat="1"/>
    <row r="905" s="1" customFormat="1"/>
    <row r="906" s="1" customFormat="1"/>
    <row r="907" s="1" customFormat="1"/>
    <row r="908" s="1" customFormat="1"/>
    <row r="909" s="1" customFormat="1"/>
    <row r="910" s="1" customFormat="1"/>
    <row r="911" s="1" customFormat="1"/>
    <row r="912" s="1" customFormat="1"/>
    <row r="913" s="1" customFormat="1"/>
    <row r="914" s="1" customFormat="1"/>
    <row r="915" s="1" customFormat="1"/>
    <row r="916" s="1" customFormat="1"/>
    <row r="917" s="1" customFormat="1"/>
    <row r="918" s="1" customFormat="1"/>
    <row r="919" s="1" customFormat="1"/>
    <row r="920" s="1" customFormat="1"/>
    <row r="921" s="1" customFormat="1"/>
    <row r="922" s="1" customFormat="1"/>
    <row r="923" s="1" customFormat="1"/>
    <row r="924" s="1" customFormat="1"/>
    <row r="925" s="1" customFormat="1"/>
    <row r="926" s="1" customFormat="1"/>
    <row r="927" s="1" customFormat="1"/>
    <row r="928" s="1" customFormat="1"/>
    <row r="929" s="1" customFormat="1"/>
    <row r="930" s="1" customFormat="1"/>
    <row r="931" s="1" customFormat="1"/>
    <row r="932" s="1" customFormat="1"/>
    <row r="933" s="1" customFormat="1"/>
    <row r="934" s="1" customFormat="1"/>
    <row r="935" s="1" customFormat="1"/>
    <row r="936" s="1" customFormat="1"/>
    <row r="937" s="1" customFormat="1"/>
    <row r="938" s="1" customFormat="1"/>
    <row r="939" s="1" customFormat="1"/>
    <row r="940" s="1" customFormat="1"/>
    <row r="941" s="1" customFormat="1"/>
    <row r="942" s="1" customFormat="1"/>
    <row r="943" s="1" customFormat="1"/>
    <row r="944" s="1" customFormat="1"/>
    <row r="945" s="1" customFormat="1"/>
    <row r="946" s="1" customFormat="1"/>
    <row r="947" s="1" customFormat="1"/>
    <row r="948" s="1" customFormat="1"/>
    <row r="949" s="1" customFormat="1"/>
    <row r="950" s="1" customFormat="1"/>
    <row r="951" s="1" customFormat="1"/>
    <row r="952" s="1" customFormat="1"/>
    <row r="953" s="1" customFormat="1"/>
    <row r="954" s="1" customFormat="1"/>
    <row r="955" s="1" customFormat="1"/>
    <row r="956" s="1" customFormat="1"/>
    <row r="957" s="1" customFormat="1"/>
    <row r="958" s="1" customFormat="1"/>
    <row r="959" s="1" customFormat="1"/>
    <row r="960" s="1" customFormat="1"/>
    <row r="961" s="1" customFormat="1"/>
    <row r="962" s="1" customFormat="1"/>
    <row r="963" s="1" customFormat="1"/>
    <row r="964" s="1" customFormat="1"/>
    <row r="965" s="1" customFormat="1"/>
    <row r="966" s="1" customFormat="1"/>
    <row r="967" s="1" customFormat="1"/>
    <row r="968" s="1" customFormat="1"/>
    <row r="969" s="1" customFormat="1"/>
    <row r="970" s="1" customFormat="1"/>
    <row r="971" s="1" customFormat="1"/>
    <row r="972" s="1" customFormat="1"/>
    <row r="973" s="1" customFormat="1"/>
    <row r="974" s="1" customFormat="1"/>
    <row r="975" s="1" customFormat="1"/>
    <row r="976" s="1" customFormat="1"/>
    <row r="977" s="1" customFormat="1"/>
    <row r="978" s="1" customFormat="1"/>
    <row r="979" s="1" customFormat="1"/>
    <row r="980" s="1" customFormat="1"/>
    <row r="981" s="1" customFormat="1"/>
    <row r="982" s="1" customFormat="1"/>
    <row r="983" s="1" customFormat="1"/>
    <row r="984" s="1" customFormat="1"/>
    <row r="985" s="1" customFormat="1"/>
    <row r="986" s="1" customFormat="1"/>
    <row r="987" s="1" customFormat="1"/>
    <row r="988" s="1" customFormat="1"/>
    <row r="989" s="1" customFormat="1"/>
    <row r="990" s="1" customFormat="1"/>
    <row r="991" s="1" customFormat="1"/>
    <row r="992" s="1" customFormat="1"/>
    <row r="993" s="1" customFormat="1"/>
    <row r="994" s="1" customFormat="1"/>
    <row r="995" s="1" customFormat="1"/>
    <row r="996" s="1" customFormat="1"/>
    <row r="997" s="1" customFormat="1"/>
    <row r="998" s="1" customFormat="1"/>
    <row r="999" s="1" customFormat="1"/>
    <row r="1000" s="1" customFormat="1"/>
    <row r="1001" s="1" customFormat="1"/>
    <row r="1002" s="1" customFormat="1"/>
    <row r="1003" s="1" customFormat="1"/>
    <row r="1004" s="1" customFormat="1"/>
    <row r="1005" s="1" customFormat="1"/>
    <row r="1006" s="1" customFormat="1"/>
    <row r="1007" s="1" customFormat="1"/>
    <row r="1008" s="1" customFormat="1"/>
    <row r="1009" s="1" customFormat="1"/>
    <row r="1010" s="1" customFormat="1"/>
    <row r="1011" s="1" customFormat="1"/>
    <row r="1012" s="1" customFormat="1"/>
    <row r="1013" s="1" customFormat="1"/>
    <row r="1014" s="1" customFormat="1"/>
    <row r="1015" s="1" customFormat="1"/>
    <row r="1016" s="1" customFormat="1"/>
    <row r="1017" s="1" customFormat="1"/>
    <row r="1018" s="1" customFormat="1"/>
    <row r="1019" s="1" customFormat="1"/>
    <row r="1020" s="1" customFormat="1"/>
    <row r="1021" s="1" customFormat="1"/>
    <row r="1022" s="1" customFormat="1"/>
    <row r="1023" s="1" customFormat="1"/>
    <row r="1024" s="1" customFormat="1"/>
    <row r="1025" s="1" customFormat="1"/>
    <row r="1026" s="1" customFormat="1"/>
    <row r="1027" s="1" customFormat="1"/>
    <row r="1028" s="1" customFormat="1"/>
    <row r="1029" s="1" customFormat="1"/>
    <row r="1030" s="1" customFormat="1"/>
    <row r="1031" s="1" customFormat="1"/>
    <row r="1032" s="1" customFormat="1"/>
    <row r="1033" s="1" customFormat="1"/>
    <row r="1034" s="1" customFormat="1"/>
    <row r="1035" s="1" customFormat="1"/>
    <row r="1036" s="1" customFormat="1"/>
    <row r="1037" s="1" customFormat="1"/>
    <row r="1038" s="1" customFormat="1"/>
    <row r="1039" s="1" customFormat="1"/>
    <row r="1040" s="1" customFormat="1"/>
    <row r="1041" s="1" customFormat="1"/>
    <row r="1042" s="1" customFormat="1"/>
    <row r="1043" s="1" customFormat="1"/>
    <row r="1044" s="1" customFormat="1"/>
    <row r="1045" s="1" customFormat="1"/>
    <row r="1046" s="1" customFormat="1"/>
    <row r="1047" s="1" customFormat="1"/>
    <row r="1048" s="1" customFormat="1"/>
    <row r="1049" s="1" customFormat="1"/>
    <row r="1050" s="1" customFormat="1"/>
    <row r="1051" s="1" customFormat="1"/>
    <row r="1052" s="1" customFormat="1"/>
    <row r="1053" s="1" customFormat="1"/>
    <row r="1054" s="1" customFormat="1"/>
    <row r="1055" s="1" customFormat="1"/>
    <row r="1056" s="1" customFormat="1"/>
    <row r="1057" s="1" customFormat="1"/>
    <row r="1058" s="1" customFormat="1"/>
    <row r="1059" s="1" customFormat="1"/>
    <row r="1060" s="1" customFormat="1"/>
    <row r="1061" s="1" customFormat="1"/>
    <row r="1062" s="1" customFormat="1"/>
    <row r="1063" s="1" customFormat="1"/>
    <row r="1064" s="1" customFormat="1"/>
    <row r="1065" s="1" customFormat="1"/>
    <row r="1066" s="1" customFormat="1"/>
    <row r="1067" s="1" customFormat="1"/>
    <row r="1068" s="1" customFormat="1"/>
    <row r="1069" s="1" customFormat="1"/>
    <row r="1070" s="1" customFormat="1"/>
    <row r="1071" s="1" customFormat="1"/>
    <row r="1072" s="1" customFormat="1"/>
    <row r="1073" s="1" customFormat="1"/>
    <row r="1074" s="1" customFormat="1"/>
    <row r="1075" s="1" customFormat="1"/>
    <row r="1076" s="1" customFormat="1"/>
    <row r="1077" s="1" customFormat="1"/>
    <row r="1078" s="1" customFormat="1"/>
    <row r="1079" s="1" customFormat="1"/>
    <row r="1080" s="1" customFormat="1"/>
    <row r="1081" s="1" customFormat="1"/>
    <row r="1082" s="1" customFormat="1"/>
    <row r="1083" s="1" customFormat="1"/>
    <row r="1084" s="1" customFormat="1"/>
    <row r="1085" s="1" customFormat="1"/>
    <row r="1086" s="1" customFormat="1"/>
    <row r="1087" s="1" customFormat="1"/>
    <row r="1088" s="1" customFormat="1"/>
    <row r="1089" s="1" customFormat="1"/>
    <row r="1090" s="1" customFormat="1"/>
    <row r="1091" s="1" customFormat="1"/>
    <row r="1092" s="1" customFormat="1"/>
    <row r="1093" s="1" customFormat="1"/>
    <row r="1094" s="1" customFormat="1"/>
    <row r="1095" s="1" customFormat="1"/>
    <row r="1096" s="1" customFormat="1"/>
    <row r="1097" s="1" customFormat="1"/>
    <row r="1098" s="1" customFormat="1"/>
    <row r="1099" s="1" customFormat="1"/>
    <row r="1100" s="1" customFormat="1"/>
    <row r="1101" s="1" customFormat="1"/>
    <row r="1102" s="1" customFormat="1"/>
    <row r="1103" s="1" customFormat="1"/>
    <row r="1104" s="1" customFormat="1"/>
    <row r="1105" s="1" customFormat="1"/>
    <row r="1106" s="1" customFormat="1"/>
    <row r="1107" s="1" customFormat="1"/>
    <row r="1108" s="1" customFormat="1"/>
    <row r="1109" s="1" customFormat="1"/>
    <row r="1110" s="1" customFormat="1"/>
    <row r="1111" s="1" customFormat="1"/>
    <row r="1112" s="1" customFormat="1"/>
    <row r="1113" s="1" customFormat="1"/>
    <row r="1114" s="1" customFormat="1"/>
    <row r="1115" s="1" customFormat="1"/>
    <row r="1116" s="1" customFormat="1"/>
    <row r="1117" s="1" customFormat="1"/>
    <row r="1118" s="1" customFormat="1"/>
    <row r="1119" s="1" customFormat="1"/>
    <row r="1120" s="1" customFormat="1"/>
    <row r="1121" s="1" customFormat="1"/>
    <row r="1122" s="1" customFormat="1"/>
    <row r="1123" s="1" customFormat="1"/>
    <row r="1124" s="1" customFormat="1"/>
    <row r="1125" s="1" customFormat="1"/>
    <row r="1126" s="1" customFormat="1"/>
    <row r="1127" s="1" customFormat="1"/>
    <row r="1128" s="1" customFormat="1"/>
    <row r="1129" s="1" customFormat="1"/>
    <row r="1130" s="1" customFormat="1"/>
    <row r="1131" s="1" customFormat="1"/>
    <row r="1132" s="1" customFormat="1"/>
    <row r="1133" s="1" customFormat="1"/>
    <row r="1134" s="1" customFormat="1"/>
    <row r="1135" s="1" customFormat="1"/>
    <row r="1136" s="1" customFormat="1"/>
    <row r="1137" s="1" customFormat="1"/>
    <row r="1138" s="1" customFormat="1"/>
    <row r="1139" s="1" customFormat="1"/>
    <row r="1140" s="1" customFormat="1"/>
    <row r="1141" s="1" customFormat="1"/>
    <row r="1142" s="1" customFormat="1"/>
    <row r="1143" s="1" customFormat="1"/>
    <row r="1144" s="1" customFormat="1"/>
    <row r="1145" s="1" customFormat="1"/>
    <row r="1146" s="1" customFormat="1"/>
    <row r="1147" s="1" customFormat="1"/>
    <row r="1148" s="1" customFormat="1"/>
    <row r="1149" s="1" customFormat="1"/>
    <row r="1150" s="1" customFormat="1"/>
    <row r="1151" s="1" customFormat="1"/>
    <row r="1152" s="1" customFormat="1"/>
    <row r="1153" s="1" customFormat="1"/>
    <row r="1154" s="1" customFormat="1"/>
    <row r="1155" s="1" customFormat="1"/>
    <row r="1156" s="1" customFormat="1"/>
    <row r="1157" s="1" customFormat="1"/>
    <row r="1158" s="1" customFormat="1"/>
    <row r="1159" s="1" customFormat="1"/>
    <row r="1160" s="1" customFormat="1"/>
    <row r="1161" s="1" customFormat="1"/>
    <row r="1162" s="1" customFormat="1"/>
    <row r="1163" s="1" customFormat="1"/>
    <row r="1164" s="1" customFormat="1"/>
    <row r="1165" s="1" customFormat="1"/>
    <row r="1166" s="1" customFormat="1"/>
    <row r="1167" s="1" customFormat="1"/>
    <row r="1168" s="1" customFormat="1"/>
    <row r="1169" s="1" customFormat="1"/>
    <row r="1170" s="1" customFormat="1"/>
    <row r="1171" s="1" customFormat="1"/>
    <row r="1172" s="1" customFormat="1"/>
    <row r="1173" s="1" customFormat="1"/>
    <row r="1174" s="1" customFormat="1"/>
    <row r="1175" s="1" customFormat="1"/>
    <row r="1176" s="1" customFormat="1"/>
    <row r="1177" s="1" customFormat="1"/>
    <row r="1178" s="1" customFormat="1"/>
    <row r="1179" s="1" customFormat="1"/>
    <row r="1180" s="1" customFormat="1"/>
    <row r="1181" s="1" customFormat="1"/>
    <row r="1182" s="1" customFormat="1"/>
    <row r="1183" s="1" customFormat="1"/>
    <row r="1184" s="1" customFormat="1"/>
    <row r="1185" s="1" customFormat="1"/>
    <row r="1186" s="1" customFormat="1"/>
    <row r="1187" s="1" customFormat="1"/>
    <row r="1188" s="1" customFormat="1"/>
    <row r="1189" s="1" customFormat="1"/>
    <row r="1190" s="1" customFormat="1"/>
    <row r="1191" s="1" customFormat="1"/>
    <row r="1192" s="1" customFormat="1"/>
    <row r="1193" s="1" customFormat="1"/>
    <row r="1194" s="1" customFormat="1"/>
    <row r="1195" s="1" customFormat="1"/>
    <row r="1196" s="1" customFormat="1"/>
    <row r="1197" s="1" customFormat="1"/>
    <row r="1198" s="1" customFormat="1"/>
    <row r="1199" s="1" customFormat="1"/>
    <row r="1200" s="1" customFormat="1"/>
    <row r="1201" s="1" customFormat="1"/>
    <row r="1202" s="1" customFormat="1"/>
    <row r="1203" s="1" customFormat="1"/>
    <row r="1204" s="1" customFormat="1"/>
    <row r="1205" s="1" customFormat="1"/>
    <row r="1206" s="1" customFormat="1"/>
    <row r="1207" s="1" customFormat="1"/>
    <row r="1208" s="1" customFormat="1"/>
    <row r="1209" s="1" customFormat="1"/>
    <row r="1210" s="1" customFormat="1"/>
    <row r="1211" s="1" customFormat="1"/>
    <row r="1212" s="1" customFormat="1"/>
    <row r="1213" s="1" customFormat="1"/>
    <row r="1214" s="1" customFormat="1"/>
    <row r="1215" s="1" customFormat="1"/>
    <row r="1216" s="1" customFormat="1"/>
    <row r="1217" s="1" customFormat="1"/>
    <row r="1218" s="1" customFormat="1"/>
    <row r="1219" s="1" customFormat="1"/>
    <row r="1220" s="1" customFormat="1"/>
    <row r="1221" s="1" customFormat="1"/>
    <row r="1222" s="1" customFormat="1"/>
    <row r="1223" s="1" customFormat="1"/>
    <row r="1224" s="1" customFormat="1"/>
    <row r="1225" s="1" customFormat="1"/>
    <row r="1226" s="1" customFormat="1"/>
    <row r="1227" s="1" customFormat="1"/>
    <row r="1228" s="1" customFormat="1"/>
    <row r="1229" s="1" customFormat="1"/>
    <row r="1230" s="1" customFormat="1"/>
    <row r="1231" s="1" customFormat="1"/>
    <row r="1232" s="1" customFormat="1"/>
    <row r="1233" s="1" customFormat="1"/>
    <row r="1234" s="1" customFormat="1"/>
    <row r="1235" s="1" customFormat="1"/>
    <row r="1236" s="1" customFormat="1"/>
    <row r="1237" s="1" customFormat="1"/>
    <row r="1238" s="1" customFormat="1"/>
    <row r="1239" s="1" customFormat="1"/>
    <row r="1240" s="1" customFormat="1"/>
    <row r="1241" s="1" customFormat="1"/>
    <row r="1242" s="1" customFormat="1"/>
    <row r="1243" s="1" customFormat="1"/>
    <row r="1244" s="1" customFormat="1"/>
    <row r="1245" s="1" customFormat="1"/>
    <row r="1246" s="1" customFormat="1"/>
    <row r="1247" s="1" customFormat="1"/>
    <row r="1248" s="1" customFormat="1"/>
    <row r="1249" s="1" customFormat="1"/>
    <row r="1250" s="1" customFormat="1"/>
    <row r="1251" s="1" customFormat="1"/>
    <row r="1252" s="1" customFormat="1"/>
    <row r="1253" s="1" customFormat="1"/>
    <row r="1254" s="1" customFormat="1"/>
    <row r="1255" s="1" customFormat="1"/>
    <row r="1256" s="1" customFormat="1"/>
    <row r="1257" s="1" customFormat="1"/>
    <row r="1258" s="1" customFormat="1"/>
    <row r="1259" s="1" customFormat="1"/>
    <row r="1260" s="1" customFormat="1"/>
    <row r="1261" s="1" customFormat="1"/>
    <row r="1262" s="1" customFormat="1"/>
    <row r="1263" s="1" customFormat="1"/>
    <row r="1264" s="1" customFormat="1"/>
    <row r="1265" s="1" customFormat="1"/>
    <row r="1266" s="1" customFormat="1"/>
    <row r="1267" s="1" customFormat="1"/>
    <row r="1268" s="1" customFormat="1"/>
    <row r="1269" s="1" customFormat="1"/>
    <row r="1270" s="1" customFormat="1"/>
    <row r="1271" s="1" customFormat="1"/>
    <row r="1272" s="1" customFormat="1"/>
    <row r="1273" s="1" customFormat="1"/>
    <row r="1274" s="1" customFormat="1"/>
    <row r="1275" s="1" customFormat="1"/>
    <row r="1276" s="1" customFormat="1"/>
    <row r="1277" s="1" customFormat="1"/>
    <row r="1278" s="1" customFormat="1"/>
    <row r="1279" s="1" customFormat="1"/>
    <row r="1280" s="1" customFormat="1"/>
    <row r="1281" s="1" customFormat="1"/>
    <row r="1282" s="1" customFormat="1"/>
    <row r="1283" s="1" customFormat="1"/>
    <row r="1284" s="1" customFormat="1"/>
    <row r="1285" s="1" customFormat="1"/>
    <row r="1286" s="1" customFormat="1"/>
    <row r="1287" s="1" customFormat="1"/>
    <row r="1288" s="1" customFormat="1"/>
    <row r="1289" s="1" customFormat="1"/>
    <row r="1290" s="1" customFormat="1"/>
    <row r="1291" s="1" customFormat="1"/>
    <row r="1292" s="1" customFormat="1"/>
    <row r="1293" s="1" customFormat="1"/>
    <row r="1294" s="1" customFormat="1"/>
    <row r="1295" s="1" customFormat="1"/>
    <row r="1296" s="1" customFormat="1"/>
    <row r="1297" s="1" customFormat="1"/>
    <row r="1298" s="1" customFormat="1"/>
    <row r="1299" s="1" customFormat="1"/>
    <row r="1300" s="1" customFormat="1"/>
    <row r="1301" s="1" customFormat="1"/>
    <row r="1302" s="1" customFormat="1"/>
    <row r="1303" s="1" customFormat="1"/>
    <row r="1304" s="1" customFormat="1"/>
    <row r="1305" s="1" customFormat="1"/>
    <row r="1306" s="1" customFormat="1"/>
    <row r="1307" s="1" customFormat="1"/>
    <row r="1308" s="1" customFormat="1"/>
    <row r="1309" s="1" customFormat="1"/>
    <row r="1310" s="1" customFormat="1"/>
    <row r="1311" s="1" customFormat="1"/>
    <row r="1312" s="1" customFormat="1"/>
    <row r="1313" s="1" customFormat="1"/>
    <row r="1314" s="1" customFormat="1"/>
    <row r="1315" s="1" customFormat="1"/>
    <row r="1316" s="1" customFormat="1"/>
    <row r="1317" s="1" customFormat="1"/>
    <row r="1318" s="1" customFormat="1"/>
    <row r="1319" s="1" customFormat="1"/>
    <row r="1320" s="1" customFormat="1"/>
    <row r="1321" s="1" customFormat="1"/>
    <row r="1322" s="1" customFormat="1"/>
    <row r="1323" s="1" customFormat="1"/>
    <row r="1324" s="1" customFormat="1"/>
    <row r="1325" s="1" customFormat="1"/>
    <row r="1326" s="1" customFormat="1"/>
    <row r="1327" s="1" customFormat="1"/>
    <row r="1328" s="1" customFormat="1"/>
    <row r="1329" s="1" customFormat="1"/>
    <row r="1330" s="1" customFormat="1"/>
    <row r="1331" s="1" customFormat="1"/>
    <row r="1332" s="1" customFormat="1"/>
    <row r="1333" s="1" customFormat="1"/>
    <row r="1334" s="1" customFormat="1"/>
    <row r="1335" s="1" customFormat="1"/>
    <row r="1336" s="1" customFormat="1"/>
    <row r="1337" s="1" customFormat="1"/>
    <row r="1338" s="1" customFormat="1"/>
    <row r="1339" s="1" customFormat="1"/>
    <row r="1340" s="1" customFormat="1"/>
    <row r="1341" s="1" customFormat="1"/>
    <row r="1342" s="1" customFormat="1"/>
    <row r="1343" s="1" customFormat="1"/>
    <row r="1344" s="1" customFormat="1"/>
    <row r="1345" s="1" customFormat="1"/>
    <row r="1346" s="1" customFormat="1"/>
    <row r="1347" s="1" customFormat="1"/>
    <row r="1348" s="1" customFormat="1"/>
    <row r="1349" s="1" customFormat="1"/>
    <row r="1350" s="1" customFormat="1"/>
    <row r="1351" s="1" customFormat="1"/>
    <row r="1352" s="1" customFormat="1"/>
    <row r="1353" s="1" customFormat="1"/>
    <row r="1354" s="1" customFormat="1"/>
    <row r="1355" s="1" customFormat="1"/>
    <row r="1356" s="1" customFormat="1"/>
    <row r="1357" s="1" customFormat="1"/>
    <row r="1358" s="1" customFormat="1"/>
    <row r="1359" s="1" customFormat="1"/>
    <row r="1360" s="1" customFormat="1"/>
    <row r="1361" s="1" customFormat="1"/>
    <row r="1362" s="1" customFormat="1"/>
    <row r="1363" s="1" customFormat="1"/>
    <row r="1364" s="1" customFormat="1"/>
    <row r="1365" s="1" customFormat="1"/>
    <row r="1366" s="1" customFormat="1"/>
    <row r="1367" s="1" customFormat="1"/>
    <row r="1368" s="1" customFormat="1"/>
    <row r="1369" s="1" customFormat="1"/>
    <row r="1370" s="1" customFormat="1"/>
    <row r="1371" s="1" customFormat="1"/>
    <row r="1372" s="1" customFormat="1"/>
    <row r="1373" s="1" customFormat="1"/>
    <row r="1374" s="1" customFormat="1"/>
    <row r="1375" s="1" customFormat="1"/>
    <row r="1376" s="1" customFormat="1"/>
    <row r="1377" s="1" customFormat="1"/>
    <row r="1378" s="1" customFormat="1"/>
    <row r="1379" s="1" customFormat="1"/>
    <row r="1380" s="1" customFormat="1"/>
    <row r="1381" s="1" customFormat="1"/>
    <row r="1382" s="1" customFormat="1"/>
    <row r="1383" s="1" customFormat="1"/>
    <row r="1384" s="1" customFormat="1"/>
    <row r="1385" s="1" customFormat="1"/>
    <row r="1386" s="1" customFormat="1"/>
    <row r="1387" s="1" customFormat="1"/>
    <row r="1388" s="1" customFormat="1"/>
    <row r="1389" s="1" customFormat="1"/>
    <row r="1390" s="1" customFormat="1"/>
    <row r="1391" s="1" customFormat="1"/>
    <row r="1392" s="1" customFormat="1"/>
    <row r="1393" s="1" customFormat="1"/>
    <row r="1394" s="1" customFormat="1"/>
    <row r="1395" s="1" customFormat="1"/>
    <row r="1396" s="1" customFormat="1"/>
    <row r="1397" s="1" customFormat="1"/>
    <row r="1398" s="1" customFormat="1"/>
    <row r="1399" s="1" customFormat="1"/>
    <row r="1400" s="1" customFormat="1"/>
    <row r="1401" s="1" customFormat="1"/>
    <row r="1402" s="1" customFormat="1"/>
    <row r="1403" s="1" customFormat="1"/>
    <row r="1404" s="1" customFormat="1"/>
    <row r="1405" s="1" customFormat="1"/>
    <row r="1406" s="1" customFormat="1"/>
    <row r="1407" s="1" customFormat="1"/>
    <row r="1408" s="1" customFormat="1"/>
    <row r="1409" s="1" customFormat="1"/>
    <row r="1410" s="1" customFormat="1"/>
    <row r="1411" s="1" customFormat="1"/>
    <row r="1412" s="1" customFormat="1"/>
    <row r="1413" s="1" customFormat="1"/>
    <row r="1414" s="1" customFormat="1"/>
    <row r="1415" s="1" customFormat="1"/>
    <row r="1416" s="1" customFormat="1"/>
    <row r="1417" s="1" customFormat="1"/>
    <row r="1418" s="1" customFormat="1"/>
    <row r="1419" s="1" customFormat="1"/>
    <row r="1420" s="1" customFormat="1"/>
    <row r="1421" s="1" customFormat="1"/>
    <row r="1422" s="1" customFormat="1"/>
    <row r="1423" s="1" customFormat="1"/>
    <row r="1424" s="1" customFormat="1"/>
    <row r="1425" s="1" customFormat="1"/>
    <row r="1426" s="1" customFormat="1"/>
    <row r="1427" s="1" customFormat="1"/>
    <row r="1428" s="1" customFormat="1"/>
    <row r="1429" s="1" customFormat="1"/>
    <row r="1430" s="1" customFormat="1"/>
    <row r="1431" s="1" customFormat="1"/>
    <row r="1432" s="1" customFormat="1"/>
    <row r="1433" s="1" customFormat="1"/>
    <row r="1434" s="1" customFormat="1"/>
    <row r="1435" s="1" customFormat="1"/>
    <row r="1436" s="1" customFormat="1"/>
    <row r="1437" s="1" customFormat="1"/>
    <row r="1438" s="1" customFormat="1"/>
    <row r="1439" s="1" customFormat="1"/>
    <row r="1440" s="1" customFormat="1"/>
    <row r="1441" s="1" customFormat="1"/>
    <row r="1442" s="1" customFormat="1"/>
    <row r="1443" s="1" customFormat="1"/>
    <row r="1444" s="1" customFormat="1"/>
    <row r="1445" s="1" customFormat="1"/>
    <row r="1446" s="1" customFormat="1"/>
    <row r="1447" s="1" customFormat="1"/>
    <row r="1448" s="1" customFormat="1"/>
    <row r="1449" s="1" customFormat="1"/>
    <row r="1450" s="1" customFormat="1"/>
    <row r="1451" s="1" customFormat="1"/>
    <row r="1452" s="1" customFormat="1"/>
    <row r="1453" s="1" customFormat="1"/>
    <row r="1454" s="1" customFormat="1"/>
    <row r="1455" s="1" customFormat="1"/>
    <row r="1456" s="1" customFormat="1"/>
    <row r="1457" s="1" customFormat="1"/>
    <row r="1458" s="1" customFormat="1"/>
    <row r="1459" s="1" customFormat="1"/>
    <row r="1460" s="1" customFormat="1"/>
    <row r="1461" s="1" customFormat="1"/>
    <row r="1462" s="1" customFormat="1"/>
    <row r="1463" s="1" customFormat="1"/>
    <row r="1464" s="1" customFormat="1"/>
    <row r="1465" s="1" customFormat="1"/>
    <row r="1466" s="1" customFormat="1"/>
    <row r="1467" s="1" customFormat="1"/>
    <row r="1468" s="1" customFormat="1"/>
    <row r="1469" s="1" customFormat="1"/>
    <row r="1470" s="1" customFormat="1"/>
    <row r="1471" s="1" customFormat="1"/>
    <row r="1472" s="1" customFormat="1"/>
    <row r="1473" s="1" customFormat="1"/>
    <row r="1474" s="1" customFormat="1"/>
    <row r="1475" s="1" customFormat="1"/>
    <row r="1476" s="1" customFormat="1"/>
    <row r="1477" s="1" customFormat="1"/>
    <row r="1478" s="1" customFormat="1"/>
    <row r="1479" s="1" customFormat="1"/>
    <row r="1480" s="1" customFormat="1"/>
    <row r="1481" s="1" customFormat="1"/>
    <row r="1482" s="1" customFormat="1"/>
    <row r="1483" s="1" customFormat="1"/>
    <row r="1484" s="1" customFormat="1"/>
    <row r="1485" s="1" customFormat="1"/>
    <row r="1486" s="1" customFormat="1"/>
    <row r="1487" s="1" customFormat="1"/>
    <row r="1488" s="1" customFormat="1"/>
    <row r="1489" s="1" customFormat="1"/>
    <row r="1490" s="1" customFormat="1"/>
    <row r="1491" s="1" customFormat="1"/>
    <row r="1492" s="1" customFormat="1"/>
    <row r="1493" s="1" customFormat="1"/>
    <row r="1494" s="1" customFormat="1"/>
    <row r="1495" s="1" customFormat="1"/>
    <row r="1496" s="1" customFormat="1"/>
    <row r="1497" s="1" customFormat="1"/>
    <row r="1498" s="1" customFormat="1"/>
    <row r="1499" s="1" customFormat="1"/>
    <row r="1500" s="1" customFormat="1"/>
    <row r="1501" s="1" customFormat="1"/>
    <row r="1502" s="1" customFormat="1"/>
    <row r="1503" s="1" customFormat="1"/>
    <row r="1504" s="1" customFormat="1"/>
    <row r="1505" s="1" customFormat="1"/>
    <row r="1506" s="1" customFormat="1"/>
    <row r="1507" s="1" customFormat="1"/>
    <row r="1508" s="1" customFormat="1"/>
    <row r="1509" s="1" customFormat="1"/>
    <row r="1510" s="1" customFormat="1"/>
    <row r="1511" s="1" customFormat="1"/>
    <row r="1512" s="1" customFormat="1"/>
    <row r="1513" s="1" customFormat="1"/>
    <row r="1514" s="1" customFormat="1"/>
    <row r="1515" s="1" customFormat="1"/>
    <row r="1516" s="1" customFormat="1"/>
    <row r="1517" s="1" customFormat="1"/>
    <row r="1518" s="1" customFormat="1"/>
    <row r="1519" s="1" customFormat="1"/>
    <row r="1520" s="1" customFormat="1"/>
    <row r="1521" s="1" customFormat="1"/>
    <row r="1522" s="1" customFormat="1"/>
    <row r="1523" s="1" customFormat="1"/>
    <row r="1524" s="1" customFormat="1"/>
    <row r="1525" s="1" customFormat="1"/>
    <row r="1526" s="1" customFormat="1"/>
    <row r="1527" s="1" customFormat="1"/>
    <row r="1528" s="1" customFormat="1"/>
    <row r="1529" s="1" customFormat="1"/>
    <row r="1530" s="1" customFormat="1"/>
    <row r="1531" s="1" customFormat="1"/>
    <row r="1532" s="1" customFormat="1"/>
    <row r="1533" s="1" customFormat="1"/>
    <row r="1534" s="1" customFormat="1"/>
    <row r="1535" s="1" customFormat="1"/>
    <row r="1536" s="1" customFormat="1"/>
    <row r="1537" s="1" customFormat="1"/>
    <row r="1538" s="1" customFormat="1"/>
    <row r="1539" s="1" customFormat="1"/>
    <row r="1540" s="1" customFormat="1"/>
    <row r="1541" s="1" customFormat="1"/>
    <row r="1542" s="1" customFormat="1"/>
    <row r="1543" s="1" customFormat="1"/>
    <row r="1544" s="1" customFormat="1"/>
    <row r="1545" s="1" customFormat="1"/>
    <row r="1546" s="1" customFormat="1"/>
    <row r="1547" s="1" customFormat="1"/>
    <row r="1548" s="1" customFormat="1"/>
    <row r="1549" s="1" customFormat="1"/>
    <row r="1550" s="1" customFormat="1"/>
    <row r="1551" s="1" customFormat="1"/>
    <row r="1552" s="1" customFormat="1"/>
    <row r="1553" s="1" customFormat="1"/>
    <row r="1554" s="1" customFormat="1"/>
    <row r="1555" s="1" customFormat="1"/>
    <row r="1556" s="1" customFormat="1"/>
    <row r="1557" s="1" customFormat="1"/>
    <row r="1558" s="1" customFormat="1"/>
    <row r="1559" s="1" customFormat="1"/>
    <row r="1560" s="1" customFormat="1"/>
    <row r="1561" s="1" customFormat="1"/>
    <row r="1562" s="1" customFormat="1"/>
    <row r="1563" s="1" customFormat="1"/>
    <row r="1564" s="1" customFormat="1"/>
    <row r="1565" s="1" customFormat="1"/>
    <row r="1566" s="1" customFormat="1"/>
    <row r="1567" s="1" customFormat="1"/>
    <row r="1568" s="1" customFormat="1"/>
    <row r="1569" s="1" customFormat="1"/>
    <row r="1570" s="1" customFormat="1"/>
    <row r="1571" s="1" customFormat="1"/>
    <row r="1572" s="1" customFormat="1"/>
    <row r="1573" s="1" customFormat="1"/>
    <row r="1574" s="1" customFormat="1"/>
    <row r="1575" s="1" customFormat="1"/>
    <row r="1576" s="1" customFormat="1"/>
    <row r="1577" s="1" customFormat="1"/>
    <row r="1578" s="1" customFormat="1"/>
    <row r="1579" s="1" customFormat="1"/>
    <row r="1580" s="1" customFormat="1"/>
    <row r="1581" s="1" customFormat="1"/>
    <row r="1582" s="1" customFormat="1"/>
    <row r="1583" s="1" customFormat="1"/>
    <row r="1584" s="1" customFormat="1"/>
    <row r="1585" s="1" customFormat="1"/>
    <row r="1586" s="1" customFormat="1"/>
    <row r="1587" s="1" customFormat="1"/>
    <row r="1588" s="1" customFormat="1"/>
    <row r="1589" s="1" customFormat="1"/>
    <row r="1590" s="1" customFormat="1"/>
    <row r="1591" s="1" customFormat="1"/>
    <row r="1592" s="1" customFormat="1"/>
    <row r="1593" s="1" customFormat="1"/>
    <row r="1594" s="1" customFormat="1"/>
    <row r="1595" s="1" customFormat="1"/>
    <row r="1596" s="1" customFormat="1"/>
    <row r="1597" s="1" customFormat="1"/>
    <row r="1598" s="1" customFormat="1"/>
    <row r="1599" s="1" customFormat="1"/>
    <row r="1600" s="1" customFormat="1"/>
    <row r="1601" s="1" customFormat="1"/>
    <row r="1602" s="1" customFormat="1"/>
    <row r="1603" s="1" customFormat="1"/>
    <row r="1604" s="1" customFormat="1"/>
    <row r="1605" s="1" customFormat="1"/>
    <row r="1606" s="1" customFormat="1"/>
    <row r="1607" s="1" customFormat="1"/>
    <row r="1608" s="1" customFormat="1"/>
    <row r="1609" s="1" customFormat="1"/>
    <row r="1610" s="1" customFormat="1"/>
    <row r="1611" s="1" customFormat="1"/>
    <row r="1612" s="1" customFormat="1"/>
    <row r="1613" s="1" customFormat="1"/>
    <row r="1614" s="1" customFormat="1"/>
    <row r="1615" s="1" customFormat="1"/>
    <row r="1616" s="1" customFormat="1"/>
    <row r="1617" s="1" customFormat="1"/>
    <row r="1618" s="1" customFormat="1"/>
    <row r="1619" s="1" customFormat="1"/>
    <row r="1620" s="1" customFormat="1"/>
    <row r="1621" s="1" customFormat="1"/>
    <row r="1622" s="1" customFormat="1"/>
    <row r="1623" s="1" customFormat="1"/>
    <row r="1624" s="1" customFormat="1"/>
    <row r="1625" s="1" customFormat="1"/>
    <row r="1626" s="1" customFormat="1"/>
    <row r="1627" s="1" customFormat="1"/>
    <row r="1628" s="1" customFormat="1"/>
    <row r="1629" s="1" customFormat="1"/>
    <row r="1630" s="1" customFormat="1"/>
    <row r="1631" s="1" customFormat="1"/>
    <row r="1632" s="1" customFormat="1"/>
    <row r="1633" s="1" customFormat="1"/>
    <row r="1634" s="1" customFormat="1"/>
    <row r="1635" s="1" customFormat="1"/>
    <row r="1636" s="1" customFormat="1"/>
    <row r="1637" s="1" customFormat="1"/>
    <row r="1638" s="1" customFormat="1"/>
    <row r="1639" s="1" customFormat="1"/>
    <row r="1640" s="1" customFormat="1"/>
    <row r="1641" s="1" customFormat="1"/>
    <row r="1642" s="1" customFormat="1"/>
    <row r="1643" s="1" customFormat="1"/>
    <row r="1644" s="1" customFormat="1"/>
    <row r="1645" s="1" customFormat="1"/>
    <row r="1646" s="1" customFormat="1"/>
    <row r="1647" s="1" customFormat="1"/>
    <row r="1648" s="1" customFormat="1"/>
    <row r="1649" s="1" customFormat="1"/>
    <row r="1650" s="1" customFormat="1"/>
    <row r="1651" s="1" customFormat="1"/>
    <row r="1652" s="1" customFormat="1"/>
    <row r="1653" s="1" customFormat="1"/>
    <row r="1654" s="1" customFormat="1"/>
    <row r="1655" s="1" customFormat="1"/>
    <row r="1656" s="1" customFormat="1"/>
    <row r="1657" s="1" customFormat="1"/>
    <row r="1658" s="1" customFormat="1"/>
    <row r="1659" s="1" customFormat="1"/>
    <row r="1660" s="1" customFormat="1"/>
    <row r="1661" s="1" customFormat="1"/>
    <row r="1662" s="1" customFormat="1"/>
    <row r="1663" s="1" customFormat="1"/>
    <row r="1664" s="1" customFormat="1"/>
    <row r="1665" s="1" customFormat="1"/>
    <row r="1666" s="1" customFormat="1"/>
    <row r="1667" s="1" customFormat="1"/>
    <row r="1668" s="1" customFormat="1"/>
    <row r="1669" s="1" customFormat="1"/>
    <row r="1670" s="1" customFormat="1"/>
    <row r="1671" s="1" customFormat="1"/>
    <row r="1672" s="1" customFormat="1"/>
    <row r="1673" s="1" customFormat="1"/>
    <row r="1674" s="1" customFormat="1"/>
    <row r="1675" s="1" customFormat="1"/>
    <row r="1676" s="1" customFormat="1"/>
    <row r="1677" s="1" customFormat="1"/>
    <row r="1678" s="1" customFormat="1"/>
    <row r="1679" s="1" customFormat="1"/>
    <row r="1680" s="1" customFormat="1"/>
    <row r="1681" s="1" customFormat="1"/>
    <row r="1682" s="1" customFormat="1"/>
    <row r="1683" s="1" customFormat="1"/>
    <row r="1684" s="1" customFormat="1"/>
    <row r="1685" s="1" customFormat="1"/>
    <row r="1686" s="1" customFormat="1"/>
    <row r="1687" s="1" customFormat="1"/>
    <row r="1688" s="1" customFormat="1"/>
    <row r="1689" s="1" customFormat="1"/>
    <row r="1690" s="1" customFormat="1"/>
    <row r="1691" s="1" customFormat="1"/>
    <row r="1692" s="1" customFormat="1"/>
    <row r="1693" s="1" customFormat="1"/>
    <row r="1694" s="1" customFormat="1"/>
    <row r="1695" s="1" customFormat="1"/>
    <row r="1696" s="1" customFormat="1"/>
    <row r="1697" s="1" customFormat="1"/>
    <row r="1698" s="1" customFormat="1"/>
    <row r="1699" s="1" customFormat="1"/>
    <row r="1700" s="1" customFormat="1"/>
    <row r="1701" s="1" customFormat="1"/>
    <row r="1702" s="1" customFormat="1"/>
    <row r="1703" s="1" customFormat="1"/>
    <row r="1704" s="1" customFormat="1"/>
    <row r="1705" s="1" customFormat="1"/>
    <row r="1706" s="1" customFormat="1"/>
    <row r="1707" s="1" customFormat="1"/>
    <row r="1708" s="1" customFormat="1"/>
    <row r="1709" s="1" customFormat="1"/>
    <row r="1710" s="1" customFormat="1"/>
    <row r="1711" s="1" customFormat="1"/>
    <row r="1712" s="1" customFormat="1"/>
    <row r="1713" s="1" customFormat="1"/>
    <row r="1714" s="1" customFormat="1"/>
    <row r="1715" s="1" customFormat="1"/>
    <row r="1716" s="1" customFormat="1"/>
    <row r="1717" s="1" customFormat="1"/>
    <row r="1718" s="1" customFormat="1"/>
    <row r="1719" s="1" customFormat="1"/>
    <row r="1720" s="1" customFormat="1"/>
    <row r="1721" s="1" customFormat="1"/>
    <row r="1722" s="1" customFormat="1"/>
    <row r="1723" s="1" customFormat="1"/>
    <row r="1724" s="1" customFormat="1"/>
    <row r="1725" s="1" customFormat="1"/>
    <row r="1726" s="1" customFormat="1"/>
    <row r="1727" s="1" customFormat="1"/>
    <row r="1728" s="1" customFormat="1"/>
    <row r="1729" s="1" customFormat="1"/>
    <row r="1730" s="1" customFormat="1"/>
    <row r="1731" s="1" customFormat="1"/>
    <row r="1732" s="1" customFormat="1"/>
    <row r="1733" s="1" customFormat="1"/>
    <row r="1734" s="1" customFormat="1"/>
    <row r="1735" s="1" customFormat="1"/>
    <row r="1736" s="1" customFormat="1"/>
    <row r="1737" s="1" customFormat="1"/>
    <row r="1738" s="1" customFormat="1"/>
    <row r="1739" s="1" customFormat="1"/>
    <row r="1740" s="1" customFormat="1"/>
    <row r="1741" s="1" customFormat="1"/>
    <row r="1742" s="1" customFormat="1"/>
    <row r="1743" s="1" customFormat="1"/>
    <row r="1744" s="1" customFormat="1"/>
    <row r="1745" s="1" customFormat="1"/>
    <row r="1746" s="1" customFormat="1"/>
    <row r="1747" s="1" customFormat="1"/>
    <row r="1748" s="1" customFormat="1"/>
    <row r="1749" s="1" customFormat="1"/>
    <row r="1750" s="1" customFormat="1"/>
    <row r="1751" s="1" customFormat="1"/>
    <row r="1752" s="1" customFormat="1"/>
    <row r="1753" s="1" customFormat="1"/>
    <row r="1754" s="1" customFormat="1"/>
    <row r="1755" s="1" customFormat="1"/>
    <row r="1756" s="1" customFormat="1"/>
    <row r="1757" s="1" customFormat="1"/>
    <row r="1758" s="1" customFormat="1"/>
    <row r="1759" s="1" customFormat="1"/>
    <row r="1760" s="1" customFormat="1"/>
    <row r="1761" s="1" customFormat="1"/>
    <row r="1762" s="1" customFormat="1"/>
    <row r="1763" s="1" customFormat="1"/>
    <row r="1764" s="1" customFormat="1"/>
    <row r="1765" s="1" customFormat="1"/>
    <row r="1766" s="1" customFormat="1"/>
    <row r="1767" s="1" customFormat="1"/>
    <row r="1768" s="1" customFormat="1"/>
    <row r="1769" s="1" customFormat="1"/>
    <row r="1770" s="1" customFormat="1"/>
    <row r="1771" s="1" customFormat="1"/>
    <row r="1772" s="1" customFormat="1"/>
    <row r="1773" s="1" customFormat="1"/>
    <row r="1774" s="1" customFormat="1"/>
    <row r="1775" s="1" customFormat="1"/>
    <row r="1776" s="1" customFormat="1"/>
    <row r="1777" s="1" customFormat="1"/>
    <row r="1778" s="1" customFormat="1"/>
    <row r="1779" s="1" customFormat="1"/>
    <row r="1780" s="1" customFormat="1"/>
    <row r="1781" s="1" customFormat="1"/>
    <row r="1782" s="1" customFormat="1"/>
    <row r="1783" s="1" customFormat="1"/>
    <row r="1784" s="1" customFormat="1"/>
    <row r="1785" s="1" customFormat="1"/>
    <row r="1786" s="1" customFormat="1"/>
    <row r="1787" s="1" customFormat="1"/>
    <row r="1788" s="1" customFormat="1"/>
    <row r="1789" s="1" customFormat="1"/>
    <row r="1790" s="1" customFormat="1"/>
    <row r="1791" s="1" customFormat="1"/>
    <row r="1792" s="1" customFormat="1"/>
    <row r="1793" s="1" customFormat="1"/>
    <row r="1794" s="1" customFormat="1"/>
    <row r="1795" s="1" customFormat="1"/>
    <row r="1796" s="1" customFormat="1"/>
    <row r="1797" s="1" customFormat="1"/>
    <row r="1798" s="1" customFormat="1"/>
    <row r="1799" s="1" customFormat="1"/>
    <row r="1800" s="1" customFormat="1"/>
    <row r="1801" s="1" customFormat="1"/>
    <row r="1802" s="1" customFormat="1"/>
    <row r="1803" s="1" customFormat="1"/>
    <row r="1804" s="1" customFormat="1"/>
    <row r="1805" s="1" customFormat="1"/>
    <row r="1806" s="1" customFormat="1"/>
    <row r="1807" s="1" customFormat="1"/>
    <row r="1808" s="1" customFormat="1"/>
    <row r="1809" s="1" customFormat="1"/>
    <row r="1810" s="1" customFormat="1"/>
    <row r="1811" s="1" customFormat="1"/>
    <row r="1812" s="1" customFormat="1"/>
    <row r="1813" s="1" customFormat="1"/>
    <row r="1814" s="1" customFormat="1"/>
    <row r="1815" s="1" customFormat="1"/>
    <row r="1816" s="1" customFormat="1"/>
    <row r="1817" s="1" customFormat="1"/>
    <row r="1818" s="1" customFormat="1"/>
    <row r="1819" s="1" customFormat="1"/>
    <row r="1820" s="1" customFormat="1"/>
    <row r="1821" s="1" customFormat="1"/>
    <row r="1822" s="1" customFormat="1"/>
    <row r="1823" s="1" customFormat="1"/>
    <row r="1824" s="1" customFormat="1"/>
    <row r="1825" s="1" customFormat="1"/>
    <row r="1826" s="1" customFormat="1"/>
    <row r="1827" s="1" customFormat="1"/>
    <row r="1828" s="1" customFormat="1"/>
    <row r="1829" s="1" customFormat="1"/>
    <row r="1830" s="1" customFormat="1"/>
    <row r="1831" s="1" customFormat="1"/>
    <row r="1832" s="1" customFormat="1"/>
    <row r="1833" s="1" customFormat="1"/>
    <row r="1834" s="1" customFormat="1"/>
    <row r="1835" s="1" customFormat="1"/>
    <row r="1836" s="1" customFormat="1"/>
    <row r="1837" s="1" customFormat="1"/>
    <row r="1838" s="1" customFormat="1"/>
    <row r="1839" s="1" customFormat="1"/>
    <row r="1840" s="1" customFormat="1"/>
    <row r="1841" s="1" customFormat="1"/>
    <row r="1842" s="1" customFormat="1"/>
    <row r="1843" s="1" customFormat="1"/>
    <row r="1844" s="1" customFormat="1"/>
    <row r="1845" s="1" customFormat="1"/>
    <row r="1846" s="1" customFormat="1"/>
    <row r="1847" s="1" customFormat="1"/>
    <row r="1848" s="1" customFormat="1"/>
    <row r="1849" s="1" customFormat="1"/>
    <row r="1850" s="1" customFormat="1"/>
    <row r="1851" s="1" customFormat="1"/>
    <row r="1852" s="1" customFormat="1"/>
    <row r="1853" s="1" customFormat="1"/>
    <row r="1854" s="1" customFormat="1"/>
    <row r="1855" s="1" customFormat="1"/>
    <row r="1856" s="1" customFormat="1"/>
    <row r="1857" s="1" customFormat="1"/>
    <row r="1858" s="1" customFormat="1"/>
    <row r="1859" s="1" customFormat="1"/>
    <row r="1860" s="1" customFormat="1"/>
    <row r="1861" s="1" customFormat="1"/>
    <row r="1862" s="1" customFormat="1"/>
    <row r="1863" s="1" customFormat="1"/>
    <row r="1864" s="1" customFormat="1"/>
    <row r="1865" s="1" customFormat="1"/>
    <row r="1866" s="1" customFormat="1"/>
    <row r="1867" s="1" customFormat="1"/>
    <row r="1868" s="1" customFormat="1"/>
    <row r="1869" s="1" customFormat="1"/>
    <row r="1870" s="1" customFormat="1"/>
    <row r="1871" s="1" customFormat="1"/>
    <row r="1872" s="1" customFormat="1"/>
    <row r="1873" s="1" customFormat="1"/>
    <row r="1874" s="1" customFormat="1"/>
    <row r="1875" s="1" customFormat="1"/>
    <row r="1876" s="1" customFormat="1"/>
    <row r="1877" s="1" customFormat="1"/>
    <row r="1878" s="1" customFormat="1"/>
    <row r="1879" s="1" customFormat="1"/>
    <row r="1880" s="1" customFormat="1"/>
    <row r="1881" s="1" customFormat="1"/>
    <row r="1882" s="1" customFormat="1"/>
    <row r="1883" s="1" customFormat="1"/>
    <row r="1884" s="1" customFormat="1"/>
    <row r="1885" s="1" customFormat="1"/>
    <row r="1886" s="1" customFormat="1"/>
    <row r="1887" s="1" customFormat="1"/>
    <row r="1888" s="1" customFormat="1"/>
    <row r="1889" s="1" customFormat="1"/>
    <row r="1890" s="1" customFormat="1"/>
    <row r="1891" s="1" customFormat="1"/>
    <row r="1892" s="1" customFormat="1"/>
    <row r="1893" s="1" customFormat="1"/>
    <row r="1894" s="1" customFormat="1"/>
    <row r="1895" s="1" customFormat="1"/>
    <row r="1896" s="1" customFormat="1"/>
    <row r="1897" s="1" customFormat="1"/>
    <row r="1898" s="1" customFormat="1"/>
    <row r="1899" s="1" customFormat="1"/>
    <row r="1900" s="1" customFormat="1"/>
    <row r="1901" s="1" customFormat="1"/>
    <row r="1902" s="1" customFormat="1"/>
    <row r="1903" s="1" customFormat="1"/>
    <row r="1904" s="1" customFormat="1"/>
    <row r="1905" s="1" customFormat="1"/>
    <row r="1906" s="1" customFormat="1"/>
    <row r="1907" s="1" customFormat="1"/>
    <row r="1908" s="1" customFormat="1"/>
    <row r="1909" s="1" customFormat="1"/>
    <row r="1910" s="1" customFormat="1"/>
    <row r="1911" s="1" customFormat="1"/>
    <row r="1912" s="1" customFormat="1"/>
    <row r="1913" s="1" customFormat="1"/>
    <row r="1914" s="1" customFormat="1"/>
    <row r="1915" s="1" customFormat="1"/>
    <row r="1916" s="1" customFormat="1"/>
    <row r="1917" s="1" customFormat="1"/>
    <row r="1918" s="1" customFormat="1"/>
    <row r="1919" s="1" customFormat="1"/>
    <row r="1920" s="1" customFormat="1"/>
    <row r="1921" s="1" customFormat="1"/>
    <row r="1922" s="1" customFormat="1"/>
    <row r="1923" s="1" customFormat="1"/>
    <row r="1924" s="1" customFormat="1"/>
    <row r="1925" s="1" customFormat="1"/>
    <row r="1926" s="1" customFormat="1"/>
    <row r="1927" s="1" customFormat="1"/>
    <row r="1928" s="1" customFormat="1"/>
    <row r="1929" s="1" customFormat="1"/>
    <row r="1930" s="1" customFormat="1"/>
    <row r="1931" s="1" customFormat="1"/>
    <row r="1932" s="1" customFormat="1"/>
    <row r="1933" s="1" customFormat="1"/>
    <row r="1934" s="1" customFormat="1"/>
    <row r="1935" s="1" customFormat="1"/>
    <row r="1936" s="1" customFormat="1"/>
    <row r="1937" s="1" customFormat="1"/>
    <row r="1938" s="1" customFormat="1"/>
    <row r="1939" s="1" customFormat="1"/>
    <row r="1940" s="1" customFormat="1"/>
    <row r="1941" s="1" customFormat="1"/>
    <row r="1942" s="1" customFormat="1"/>
    <row r="1943" s="1" customFormat="1"/>
    <row r="1944" s="1" customFormat="1"/>
    <row r="1945" s="1" customFormat="1"/>
    <row r="1946" s="1" customFormat="1"/>
    <row r="1947" s="1" customFormat="1"/>
    <row r="1948" s="1" customFormat="1"/>
    <row r="1949" s="1" customFormat="1"/>
    <row r="1950" s="1" customFormat="1"/>
    <row r="1951" s="1" customFormat="1"/>
    <row r="1952" s="1" customFormat="1"/>
    <row r="1953" s="1" customFormat="1"/>
    <row r="1954" s="1" customFormat="1"/>
    <row r="1955" s="1" customFormat="1"/>
    <row r="1956" s="1" customFormat="1"/>
    <row r="1957" s="1" customFormat="1"/>
    <row r="1958" s="1" customFormat="1"/>
    <row r="1959" s="1" customFormat="1"/>
    <row r="1960" s="1" customFormat="1"/>
    <row r="1961" s="1" customFormat="1"/>
    <row r="1962" s="1" customFormat="1"/>
    <row r="1963" s="1" customFormat="1"/>
    <row r="1964" s="1" customFormat="1"/>
    <row r="1965" s="1" customFormat="1"/>
    <row r="1966" s="1" customFormat="1"/>
    <row r="1967" s="1" customFormat="1"/>
    <row r="1968" s="1" customFormat="1"/>
    <row r="1969" s="1" customFormat="1"/>
    <row r="1970" s="1" customFormat="1"/>
    <row r="1971" s="1" customFormat="1"/>
    <row r="1972" s="1" customFormat="1"/>
    <row r="1973" s="1" customFormat="1"/>
    <row r="1974" s="1" customFormat="1"/>
    <row r="1975" s="1" customFormat="1"/>
    <row r="1976" s="1" customFormat="1"/>
    <row r="1977" s="1" customFormat="1"/>
    <row r="1978" s="1" customFormat="1"/>
    <row r="1979" s="1" customFormat="1"/>
    <row r="1980" s="1" customFormat="1"/>
    <row r="1981" s="1" customFormat="1"/>
    <row r="1982" s="1" customFormat="1"/>
    <row r="1983" s="1" customFormat="1"/>
    <row r="1984" s="1" customFormat="1"/>
    <row r="1985" s="1" customFormat="1"/>
    <row r="1986" s="1" customFormat="1"/>
    <row r="1987" s="1" customFormat="1"/>
    <row r="1988" s="1" customFormat="1"/>
    <row r="1989" s="1" customFormat="1"/>
    <row r="1990" s="1" customFormat="1"/>
    <row r="1991" s="1" customFormat="1"/>
    <row r="1992" s="1" customFormat="1"/>
    <row r="1993" s="1" customFormat="1"/>
    <row r="1994" s="1" customFormat="1"/>
    <row r="1995" s="1" customFormat="1"/>
    <row r="1996" s="1" customFormat="1"/>
    <row r="1997" s="1" customFormat="1"/>
    <row r="1998" s="1" customFormat="1"/>
    <row r="1999" s="1" customFormat="1"/>
    <row r="2000" s="1" customFormat="1"/>
    <row r="2001" s="1" customFormat="1"/>
    <row r="2002" s="1" customFormat="1"/>
    <row r="2003" s="1" customFormat="1"/>
    <row r="2004" s="1" customFormat="1"/>
    <row r="2005" s="1" customFormat="1"/>
    <row r="2006" s="1" customFormat="1"/>
    <row r="2007" s="1" customFormat="1"/>
    <row r="2008" s="1" customFormat="1"/>
    <row r="2009" s="1" customFormat="1"/>
    <row r="2010" s="1" customFormat="1"/>
    <row r="2011" s="1" customFormat="1"/>
    <row r="2012" s="1" customFormat="1"/>
    <row r="2013" s="1" customFormat="1"/>
    <row r="2014" s="1" customFormat="1"/>
    <row r="2015" s="1" customFormat="1"/>
    <row r="2016" s="1" customFormat="1"/>
    <row r="2017" s="1" customFormat="1"/>
    <row r="2018" s="1" customFormat="1"/>
    <row r="2019" s="1" customFormat="1"/>
    <row r="2020" s="1" customFormat="1"/>
    <row r="2021" s="1" customFormat="1"/>
    <row r="2022" s="1" customFormat="1"/>
    <row r="2023" s="1" customFormat="1"/>
    <row r="2024" s="1" customFormat="1"/>
    <row r="2025" s="1" customFormat="1"/>
    <row r="2026" s="1" customFormat="1"/>
    <row r="2027" s="1" customFormat="1"/>
    <row r="2028" s="1" customFormat="1"/>
    <row r="2029" s="1" customFormat="1"/>
    <row r="2030" s="1" customFormat="1"/>
    <row r="2031" s="1" customFormat="1"/>
    <row r="2032" s="1" customFormat="1"/>
    <row r="2033" s="1" customFormat="1"/>
    <row r="2034" s="1" customFormat="1"/>
    <row r="2035" s="1" customFormat="1"/>
    <row r="2036" s="1" customFormat="1"/>
    <row r="2037" s="1" customFormat="1"/>
    <row r="2038" s="1" customFormat="1"/>
    <row r="2039" s="1" customFormat="1"/>
    <row r="2040" s="1" customFormat="1"/>
    <row r="2041" s="1" customFormat="1"/>
    <row r="2042" s="1" customFormat="1"/>
    <row r="2043" s="1" customFormat="1"/>
    <row r="2044" s="1" customFormat="1"/>
    <row r="2045" s="1" customFormat="1"/>
    <row r="2046" s="1" customFormat="1"/>
    <row r="2047" s="1" customFormat="1"/>
    <row r="2048" s="1" customFormat="1"/>
    <row r="2049" s="1" customFormat="1"/>
    <row r="2050" s="1" customFormat="1"/>
    <row r="2051" s="1" customFormat="1"/>
    <row r="2052" s="1" customFormat="1"/>
    <row r="2053" s="1" customFormat="1"/>
    <row r="2054" s="1" customFormat="1"/>
    <row r="2055" s="1" customFormat="1"/>
    <row r="2056" s="1" customFormat="1"/>
    <row r="2057" s="1" customFormat="1"/>
    <row r="2058" s="1" customFormat="1"/>
    <row r="2059" s="1" customFormat="1"/>
    <row r="2060" s="1" customFormat="1"/>
    <row r="2061" s="1" customFormat="1"/>
    <row r="2062" s="1" customFormat="1"/>
    <row r="2063" s="1" customFormat="1"/>
    <row r="2064" s="1" customFormat="1"/>
    <row r="2065" s="1" customFormat="1"/>
    <row r="2066" s="1" customFormat="1"/>
    <row r="2067" s="1" customFormat="1"/>
    <row r="2068" s="1" customFormat="1"/>
    <row r="2069" s="1" customFormat="1"/>
    <row r="2070" s="1" customFormat="1"/>
    <row r="2071" s="1" customFormat="1"/>
    <row r="2072" s="1" customFormat="1"/>
    <row r="2073" s="1" customFormat="1"/>
    <row r="2074" s="1" customFormat="1"/>
    <row r="2075" s="1" customFormat="1"/>
    <row r="2076" s="1" customFormat="1"/>
    <row r="2077" s="1" customFormat="1"/>
    <row r="2078" s="1" customFormat="1"/>
    <row r="2079" s="1" customFormat="1"/>
    <row r="2080" s="1" customFormat="1"/>
    <row r="2081" s="1" customFormat="1"/>
    <row r="2082" s="1" customFormat="1"/>
    <row r="2083" s="1" customFormat="1"/>
    <row r="2084" s="1" customFormat="1"/>
    <row r="2085" s="1" customFormat="1"/>
    <row r="2086" s="1" customFormat="1"/>
    <row r="2087" s="1" customFormat="1"/>
    <row r="2088" s="1" customFormat="1"/>
    <row r="2089" s="1" customFormat="1"/>
    <row r="2090" s="1" customFormat="1"/>
    <row r="2091" s="1" customFormat="1"/>
    <row r="2092" s="1" customFormat="1"/>
    <row r="2093" s="1" customFormat="1"/>
    <row r="2094" s="1" customFormat="1"/>
    <row r="2095" s="1" customFormat="1"/>
    <row r="2096" s="1" customFormat="1"/>
    <row r="2097" s="1" customFormat="1"/>
    <row r="2098" s="1" customFormat="1"/>
    <row r="2099" s="1" customFormat="1"/>
    <row r="2100" s="1" customFormat="1"/>
    <row r="2101" s="1" customFormat="1"/>
    <row r="2102" s="1" customFormat="1"/>
    <row r="2103" s="1" customFormat="1"/>
    <row r="2104" s="1" customFormat="1"/>
    <row r="2105" s="1" customFormat="1"/>
    <row r="2106" s="1" customFormat="1"/>
    <row r="2107" s="1" customFormat="1"/>
    <row r="2108" s="1" customFormat="1"/>
    <row r="2109" s="1" customFormat="1"/>
    <row r="2110" s="1" customFormat="1"/>
    <row r="2111" s="1" customFormat="1"/>
    <row r="2112" s="1" customFormat="1"/>
    <row r="2113" s="1" customFormat="1"/>
    <row r="2114" s="1" customFormat="1"/>
    <row r="2115" s="1" customFormat="1"/>
    <row r="2116" s="1" customFormat="1"/>
    <row r="2117" s="1" customFormat="1"/>
    <row r="2118" s="1" customFormat="1"/>
    <row r="2119" s="1" customFormat="1"/>
    <row r="2120" s="1" customFormat="1"/>
    <row r="2121" s="1" customFormat="1"/>
    <row r="2122" s="1" customFormat="1"/>
    <row r="2123" s="1" customFormat="1"/>
    <row r="2124" s="1" customFormat="1"/>
    <row r="2125" s="1" customFormat="1"/>
    <row r="2126" s="1" customFormat="1"/>
    <row r="2127" s="1" customFormat="1"/>
    <row r="2128" s="1" customFormat="1"/>
    <row r="2129" s="1" customFormat="1"/>
    <row r="2130" s="1" customFormat="1"/>
    <row r="2131" s="1" customFormat="1"/>
    <row r="2132" s="1" customFormat="1"/>
    <row r="2133" s="1" customFormat="1"/>
    <row r="2134" s="1" customFormat="1"/>
    <row r="2135" s="1" customFormat="1"/>
    <row r="2136" s="1" customFormat="1"/>
    <row r="2137" s="1" customFormat="1"/>
    <row r="2138" s="1" customFormat="1"/>
    <row r="2139" s="1" customFormat="1"/>
    <row r="2140" s="1" customFormat="1"/>
    <row r="2141" s="1" customFormat="1"/>
    <row r="2142" s="1" customFormat="1"/>
    <row r="2143" s="1" customFormat="1"/>
    <row r="2144" s="1" customFormat="1"/>
    <row r="2145" s="1" customFormat="1"/>
    <row r="2146" s="1" customFormat="1"/>
    <row r="2147" s="1" customFormat="1"/>
    <row r="2148" s="1" customFormat="1"/>
    <row r="2149" s="1" customFormat="1"/>
    <row r="2150" s="1" customFormat="1"/>
    <row r="2151" s="1" customFormat="1"/>
    <row r="2152" s="1" customFormat="1"/>
    <row r="2153" s="1" customFormat="1"/>
    <row r="2154" s="1" customFormat="1"/>
    <row r="2155" s="1" customFormat="1"/>
    <row r="2156" s="1" customFormat="1"/>
    <row r="2157" s="1" customFormat="1"/>
    <row r="2158" s="1" customFormat="1"/>
    <row r="2159" s="1" customFormat="1"/>
    <row r="2160" s="1" customFormat="1"/>
    <row r="2161" s="1" customFormat="1"/>
    <row r="2162" s="1" customFormat="1"/>
    <row r="2163" s="1" customFormat="1"/>
    <row r="2164" s="1" customFormat="1"/>
    <row r="2165" s="1" customFormat="1"/>
    <row r="2166" s="1" customFormat="1"/>
    <row r="2167" s="1" customFormat="1"/>
    <row r="2168" s="1" customFormat="1"/>
    <row r="2169" s="1" customFormat="1"/>
    <row r="2170" s="1" customFormat="1"/>
    <row r="2171" s="1" customFormat="1"/>
    <row r="2172" s="1" customFormat="1"/>
    <row r="2173" s="1" customFormat="1"/>
    <row r="2174" s="1" customFormat="1"/>
    <row r="2175" s="1" customFormat="1"/>
    <row r="2176" s="1" customFormat="1"/>
    <row r="2177" s="1" customFormat="1"/>
    <row r="2178" s="1" customFormat="1"/>
    <row r="2179" s="1" customFormat="1"/>
    <row r="2180" s="1" customFormat="1"/>
    <row r="2181" s="1" customFormat="1"/>
    <row r="2182" s="1" customFormat="1"/>
    <row r="2183" s="1" customFormat="1"/>
    <row r="2184" s="1" customFormat="1"/>
    <row r="2185" s="1" customFormat="1"/>
    <row r="2186" s="1" customFormat="1"/>
    <row r="2187" s="1" customFormat="1"/>
    <row r="2188" s="1" customFormat="1"/>
    <row r="2189" s="1" customFormat="1"/>
    <row r="2190" s="1" customFormat="1"/>
    <row r="2191" s="1" customFormat="1"/>
    <row r="2192" s="1" customFormat="1"/>
    <row r="2193" s="1" customFormat="1"/>
    <row r="2194" s="1" customFormat="1"/>
    <row r="2195" s="1" customFormat="1"/>
    <row r="2196" s="1" customFormat="1"/>
    <row r="2197" s="1" customFormat="1"/>
    <row r="2198" s="1" customFormat="1"/>
    <row r="2199" s="1" customFormat="1"/>
    <row r="2200" s="1" customFormat="1"/>
    <row r="2201" s="1" customFormat="1"/>
    <row r="2202" s="1" customFormat="1"/>
    <row r="2203" s="1" customFormat="1"/>
    <row r="2204" s="1" customFormat="1"/>
    <row r="2205" s="1" customFormat="1"/>
    <row r="2206" s="1" customFormat="1"/>
    <row r="2207" s="1" customFormat="1"/>
    <row r="2208" s="1" customFormat="1"/>
    <row r="2209" s="1" customFormat="1"/>
    <row r="2210" s="1" customFormat="1"/>
    <row r="2211" s="1" customFormat="1"/>
    <row r="2212" s="1" customFormat="1"/>
    <row r="2213" s="1" customFormat="1"/>
    <row r="2214" s="1" customFormat="1"/>
    <row r="2215" s="1" customFormat="1"/>
    <row r="2216" s="1" customFormat="1"/>
    <row r="2217" s="1" customFormat="1"/>
    <row r="2218" s="1" customFormat="1"/>
    <row r="2219" s="1" customFormat="1"/>
    <row r="2220" s="1" customFormat="1"/>
    <row r="2221" s="1" customFormat="1"/>
    <row r="2222" s="1" customFormat="1"/>
    <row r="2223" s="1" customFormat="1"/>
    <row r="2224" s="1" customFormat="1"/>
    <row r="2225" s="1" customFormat="1"/>
    <row r="2226" s="1" customFormat="1"/>
    <row r="2227" s="1" customFormat="1"/>
    <row r="2228" s="1" customFormat="1"/>
    <row r="2229" s="1" customFormat="1"/>
    <row r="2230" s="1" customFormat="1"/>
    <row r="2231" s="1" customFormat="1"/>
    <row r="2232" s="1" customFormat="1"/>
    <row r="2233" s="1" customFormat="1"/>
    <row r="2234" s="1" customFormat="1"/>
    <row r="2235" s="1" customFormat="1"/>
    <row r="2236" s="1" customFormat="1"/>
    <row r="2237" s="1" customFormat="1"/>
    <row r="2238" s="1" customFormat="1"/>
    <row r="2239" s="1" customFormat="1"/>
    <row r="2240" s="1" customFormat="1"/>
    <row r="2241" s="1" customFormat="1"/>
    <row r="2242" s="1" customFormat="1"/>
    <row r="2243" s="1" customFormat="1"/>
    <row r="2244" s="1" customFormat="1"/>
    <row r="2245" s="1" customFormat="1"/>
    <row r="2246" s="1" customFormat="1"/>
    <row r="2247" s="1" customFormat="1"/>
    <row r="2248" s="1" customFormat="1"/>
    <row r="2249" s="1" customFormat="1"/>
    <row r="2250" s="1" customFormat="1"/>
    <row r="2251" s="1" customFormat="1"/>
    <row r="2252" s="1" customFormat="1"/>
    <row r="2253" s="1" customFormat="1"/>
    <row r="2254" s="1" customFormat="1"/>
    <row r="2255" s="1" customFormat="1"/>
    <row r="2256" s="1" customFormat="1"/>
    <row r="2257" s="1" customFormat="1"/>
    <row r="2258" s="1" customFormat="1"/>
    <row r="2259" s="1" customFormat="1"/>
    <row r="2260" s="1" customFormat="1"/>
    <row r="2261" s="1" customFormat="1"/>
    <row r="2262" s="1" customFormat="1"/>
    <row r="2263" s="1" customFormat="1"/>
    <row r="2264" s="1" customFormat="1"/>
    <row r="2265" s="1" customFormat="1"/>
    <row r="2266" s="1" customFormat="1"/>
    <row r="2267" s="1" customFormat="1"/>
    <row r="2268" s="1" customFormat="1"/>
    <row r="2269" s="1" customFormat="1"/>
    <row r="2270" s="1" customFormat="1"/>
    <row r="2271" s="1" customFormat="1"/>
    <row r="2272" s="1" customFormat="1"/>
    <row r="2273" s="1" customFormat="1"/>
    <row r="2274" s="1" customFormat="1"/>
    <row r="2275" s="1" customFormat="1"/>
    <row r="2276" s="1" customFormat="1"/>
    <row r="2277" s="1" customFormat="1"/>
    <row r="2278" s="1" customFormat="1"/>
    <row r="2279" s="1" customFormat="1"/>
    <row r="2280" s="1" customFormat="1"/>
    <row r="2281" s="1" customFormat="1"/>
    <row r="2282" s="1" customFormat="1"/>
    <row r="2283" s="1" customFormat="1"/>
    <row r="2284" s="1" customFormat="1"/>
    <row r="2285" s="1" customFormat="1"/>
    <row r="2286" s="1" customFormat="1"/>
    <row r="2287" s="1" customFormat="1"/>
    <row r="2288" s="1" customFormat="1"/>
    <row r="2289" s="1" customFormat="1"/>
    <row r="2290" s="1" customFormat="1"/>
    <row r="2291" s="1" customFormat="1"/>
    <row r="2292" s="1" customFormat="1"/>
    <row r="2293" s="1" customFormat="1"/>
    <row r="2294" s="1" customFormat="1"/>
    <row r="2295" s="1" customFormat="1"/>
    <row r="2296" s="1" customFormat="1"/>
    <row r="2297" s="1" customFormat="1"/>
    <row r="2298" s="1" customFormat="1"/>
    <row r="2299" s="1" customFormat="1"/>
    <row r="2300" s="1" customFormat="1"/>
    <row r="2301" s="1" customFormat="1"/>
    <row r="2302" s="1" customFormat="1"/>
    <row r="2303" s="1" customFormat="1"/>
    <row r="2304" s="1" customFormat="1"/>
    <row r="2305" s="1" customFormat="1"/>
    <row r="2306" s="1" customFormat="1"/>
    <row r="2307" s="1" customFormat="1"/>
    <row r="2308" s="1" customFormat="1"/>
    <row r="2309" s="1" customFormat="1"/>
    <row r="2310" s="1" customFormat="1"/>
    <row r="2311" s="1" customFormat="1"/>
    <row r="2312" s="1" customFormat="1"/>
    <row r="2313" s="1" customFormat="1"/>
    <row r="2314" s="1" customFormat="1"/>
    <row r="2315" s="1" customFormat="1"/>
    <row r="2316" s="1" customFormat="1"/>
    <row r="2317" s="1" customFormat="1"/>
    <row r="2318" s="1" customFormat="1"/>
    <row r="2319" s="1" customFormat="1"/>
    <row r="2320" s="1" customFormat="1"/>
    <row r="2321" s="1" customFormat="1"/>
    <row r="2322" s="1" customFormat="1"/>
    <row r="2323" s="1" customFormat="1"/>
    <row r="2324" s="1" customFormat="1"/>
    <row r="2325" s="1" customFormat="1"/>
    <row r="2326" s="1" customFormat="1"/>
    <row r="2327" s="1" customFormat="1"/>
    <row r="2328" s="1" customFormat="1"/>
    <row r="2329" s="1" customFormat="1"/>
    <row r="2330" s="1" customFormat="1"/>
    <row r="2331" s="1" customFormat="1"/>
    <row r="2332" s="1" customFormat="1"/>
    <row r="2333" s="1" customFormat="1"/>
    <row r="2334" s="1" customFormat="1"/>
    <row r="2335" s="1" customFormat="1"/>
    <row r="2336" s="1" customFormat="1"/>
    <row r="2337" s="1" customFormat="1"/>
    <row r="2338" s="1" customFormat="1"/>
    <row r="2339" s="1" customFormat="1"/>
    <row r="2340" s="1" customFormat="1"/>
    <row r="2341" s="1" customFormat="1"/>
    <row r="2342" s="1" customFormat="1"/>
    <row r="2343" s="1" customFormat="1"/>
    <row r="2344" s="1" customFormat="1"/>
    <row r="2345" s="1" customFormat="1"/>
    <row r="2346" s="1" customFormat="1"/>
    <row r="2347" s="1" customFormat="1"/>
    <row r="2348" s="1" customFormat="1"/>
    <row r="2349" s="1" customFormat="1"/>
    <row r="2350" s="1" customFormat="1"/>
    <row r="2351" s="1" customFormat="1"/>
    <row r="2352" s="1" customFormat="1"/>
    <row r="2353" s="1" customFormat="1"/>
    <row r="2354" s="1" customFormat="1"/>
    <row r="2355" s="1" customFormat="1"/>
    <row r="2356" s="1" customFormat="1"/>
    <row r="2357" s="1" customFormat="1"/>
    <row r="2358" s="1" customFormat="1"/>
    <row r="2359" s="1" customFormat="1"/>
    <row r="2360" s="1" customFormat="1"/>
    <row r="2361" s="1" customFormat="1"/>
    <row r="2362" s="1" customFormat="1"/>
    <row r="2363" s="1" customFormat="1"/>
    <row r="2364" s="1" customFormat="1"/>
    <row r="2365" s="1" customFormat="1"/>
    <row r="2366" s="1" customFormat="1"/>
    <row r="2367" s="1" customFormat="1"/>
    <row r="2368" s="1" customFormat="1"/>
    <row r="2369" s="1" customFormat="1"/>
    <row r="2370" s="1" customFormat="1"/>
    <row r="2371" s="1" customFormat="1"/>
    <row r="2372" s="1" customFormat="1"/>
    <row r="2373" s="1" customFormat="1"/>
    <row r="2374" s="1" customFormat="1"/>
    <row r="2375" s="1" customFormat="1"/>
    <row r="2376" s="1" customFormat="1"/>
    <row r="2377" s="1" customFormat="1"/>
    <row r="2378" s="1" customFormat="1"/>
    <row r="2379" s="1" customFormat="1"/>
    <row r="2380" s="1" customFormat="1"/>
    <row r="2381" s="1" customFormat="1"/>
    <row r="2382" s="1" customFormat="1"/>
    <row r="2383" s="1" customFormat="1"/>
    <row r="2384" s="1" customFormat="1"/>
    <row r="2385" s="1" customFormat="1"/>
    <row r="2386" s="1" customFormat="1"/>
    <row r="2387" s="1" customFormat="1"/>
    <row r="2388" s="1" customFormat="1"/>
    <row r="2389" s="1" customFormat="1"/>
    <row r="2390" s="1" customFormat="1"/>
    <row r="2391" s="1" customFormat="1"/>
    <row r="2392" s="1" customFormat="1"/>
    <row r="2393" s="1" customFormat="1"/>
    <row r="2394" s="1" customFormat="1"/>
    <row r="2395" s="1" customFormat="1"/>
    <row r="2396" s="1" customFormat="1"/>
    <row r="2397" s="1" customFormat="1"/>
    <row r="2398" s="1" customFormat="1"/>
    <row r="2399" s="1" customFormat="1"/>
    <row r="2400" s="1" customFormat="1"/>
    <row r="2401" s="1" customFormat="1"/>
    <row r="2402" s="1" customFormat="1"/>
    <row r="2403" s="1" customFormat="1"/>
    <row r="2404" s="1" customFormat="1"/>
    <row r="2405" s="1" customFormat="1"/>
    <row r="2406" s="1" customFormat="1"/>
    <row r="2407" s="1" customFormat="1"/>
    <row r="2408" s="1" customFormat="1"/>
    <row r="2409" s="1" customFormat="1"/>
    <row r="2410" s="1" customFormat="1"/>
    <row r="2411" s="1" customFormat="1"/>
    <row r="2412" s="1" customFormat="1"/>
    <row r="2413" s="1" customFormat="1"/>
    <row r="2414" s="1" customFormat="1"/>
    <row r="2415" s="1" customFormat="1"/>
    <row r="2416" s="1" customFormat="1"/>
    <row r="2417" s="1" customFormat="1"/>
    <row r="2418" s="1" customFormat="1"/>
    <row r="2419" s="1" customFormat="1"/>
    <row r="2420" s="1" customFormat="1"/>
    <row r="2421" s="1" customFormat="1"/>
    <row r="2422" s="1" customFormat="1"/>
    <row r="2423" s="1" customFormat="1"/>
    <row r="2424" s="1" customFormat="1"/>
    <row r="2425" s="1" customFormat="1"/>
    <row r="2426" s="1" customFormat="1"/>
    <row r="2427" s="1" customFormat="1"/>
    <row r="2428" s="1" customFormat="1"/>
    <row r="2429" s="1" customFormat="1"/>
    <row r="2430" s="1" customFormat="1"/>
    <row r="2431" s="1" customFormat="1"/>
    <row r="2432" s="1" customFormat="1"/>
    <row r="2433" s="1" customFormat="1"/>
    <row r="2434" s="1" customFormat="1"/>
    <row r="2435" s="1" customFormat="1"/>
    <row r="2436" s="1" customFormat="1"/>
    <row r="2437" s="1" customFormat="1"/>
    <row r="2438" s="1" customFormat="1"/>
    <row r="2439" s="1" customFormat="1"/>
    <row r="2440" s="1" customFormat="1"/>
    <row r="2441" s="1" customFormat="1"/>
    <row r="2442" s="1" customFormat="1"/>
    <row r="2443" s="1" customFormat="1"/>
    <row r="2444" s="1" customFormat="1"/>
    <row r="2445" s="1" customFormat="1"/>
    <row r="2446" s="1" customFormat="1"/>
    <row r="2447" s="1" customFormat="1"/>
    <row r="2448" s="1" customFormat="1"/>
    <row r="2449" s="1" customFormat="1"/>
    <row r="2450" s="1" customFormat="1"/>
    <row r="2451" s="1" customFormat="1"/>
    <row r="2452" s="1" customFormat="1"/>
    <row r="2453" s="1" customFormat="1"/>
    <row r="2454" s="1" customFormat="1"/>
    <row r="2455" s="1" customFormat="1"/>
    <row r="2456" s="1" customFormat="1"/>
    <row r="2457" s="1" customFormat="1"/>
    <row r="2458" s="1" customFormat="1"/>
    <row r="2459" s="1" customFormat="1"/>
    <row r="2460" s="1" customFormat="1"/>
    <row r="2461" s="1" customFormat="1"/>
    <row r="2462" s="1" customFormat="1"/>
    <row r="2463" s="1" customFormat="1"/>
    <row r="2464" s="1" customFormat="1"/>
    <row r="2465" s="1" customFormat="1"/>
    <row r="2466" s="1" customFormat="1"/>
    <row r="2467" s="1" customFormat="1"/>
    <row r="2468" s="1" customFormat="1"/>
    <row r="2469" s="1" customFormat="1"/>
    <row r="2470" s="1" customFormat="1"/>
    <row r="2471" s="1" customFormat="1"/>
    <row r="2472" s="1" customFormat="1"/>
    <row r="2473" s="1" customFormat="1"/>
    <row r="2474" s="1" customFormat="1"/>
    <row r="2475" s="1" customFormat="1"/>
    <row r="2476" s="1" customFormat="1"/>
    <row r="2477" s="1" customFormat="1"/>
    <row r="2478" s="1" customFormat="1"/>
    <row r="2479" s="1" customFormat="1"/>
    <row r="2480" s="1" customFormat="1"/>
    <row r="2481" s="1" customFormat="1"/>
    <row r="2482" s="1" customFormat="1"/>
    <row r="2483" s="1" customFormat="1"/>
    <row r="2484" s="1" customFormat="1"/>
    <row r="2485" s="1" customFormat="1"/>
    <row r="2486" s="1" customFormat="1"/>
    <row r="2487" s="1" customFormat="1"/>
    <row r="2488" s="1" customFormat="1"/>
    <row r="2489" s="1" customFormat="1"/>
    <row r="2490" s="1" customFormat="1"/>
    <row r="2491" s="1" customFormat="1"/>
    <row r="2492" s="1" customFormat="1"/>
    <row r="2493" s="1" customFormat="1"/>
    <row r="2494" s="1" customFormat="1"/>
    <row r="2495" s="1" customFormat="1"/>
    <row r="2496" s="1" customFormat="1"/>
    <row r="2497" s="1" customFormat="1"/>
    <row r="2498" s="1" customFormat="1"/>
    <row r="2499" s="1" customFormat="1"/>
    <row r="2500" s="1" customFormat="1"/>
    <row r="2501" s="1" customFormat="1"/>
    <row r="2502" s="1" customFormat="1"/>
    <row r="2503" s="1" customFormat="1"/>
    <row r="2504" s="1" customFormat="1"/>
    <row r="2505" s="1" customFormat="1"/>
    <row r="2506" s="1" customFormat="1"/>
    <row r="2507" s="1" customFormat="1"/>
    <row r="2508" s="1" customFormat="1"/>
    <row r="2509" s="1" customFormat="1"/>
    <row r="2510" s="1" customFormat="1"/>
    <row r="2511" s="1" customFormat="1"/>
    <row r="2512" s="1" customFormat="1"/>
    <row r="2513" s="1" customFormat="1"/>
    <row r="2514" s="1" customFormat="1"/>
    <row r="2515" s="1" customFormat="1"/>
    <row r="2516" s="1" customFormat="1"/>
    <row r="2517" s="1" customFormat="1"/>
    <row r="2518" s="1" customFormat="1"/>
    <row r="2519" s="1" customFormat="1"/>
    <row r="2520" s="1" customFormat="1"/>
    <row r="2521" s="1" customFormat="1"/>
    <row r="2522" s="1" customFormat="1"/>
    <row r="2523" s="1" customFormat="1"/>
    <row r="2524" s="1" customFormat="1"/>
    <row r="2525" s="1" customFormat="1"/>
    <row r="2526" s="1" customFormat="1"/>
    <row r="2527" s="1" customFormat="1"/>
    <row r="2528" s="1" customFormat="1"/>
    <row r="2529" s="1" customFormat="1"/>
    <row r="2530" s="1" customFormat="1"/>
    <row r="2531" s="1" customFormat="1"/>
    <row r="2532" s="1" customFormat="1"/>
    <row r="2533" s="1" customFormat="1"/>
    <row r="2534" s="1" customFormat="1"/>
    <row r="2535" s="1" customFormat="1"/>
    <row r="2536" s="1" customFormat="1"/>
    <row r="2537" s="1" customFormat="1"/>
    <row r="2538" s="1" customFormat="1"/>
    <row r="2539" s="1" customFormat="1"/>
    <row r="2540" s="1" customFormat="1"/>
    <row r="2541" s="1" customFormat="1"/>
    <row r="2542" s="1" customFormat="1"/>
    <row r="2543" s="1" customFormat="1"/>
    <row r="2544" s="1" customFormat="1"/>
    <row r="2545" s="1" customFormat="1"/>
    <row r="2546" s="1" customFormat="1"/>
    <row r="2547" s="1" customFormat="1"/>
    <row r="2548" s="1" customFormat="1"/>
    <row r="2549" s="1" customFormat="1"/>
    <row r="2550" s="1" customFormat="1"/>
    <row r="2551" s="1" customFormat="1"/>
    <row r="2552" s="1" customFormat="1"/>
    <row r="2553" s="1" customFormat="1"/>
    <row r="2554" s="1" customFormat="1"/>
    <row r="2555" s="1" customFormat="1"/>
    <row r="2556" s="1" customFormat="1"/>
    <row r="2557" s="1" customFormat="1"/>
    <row r="2558" s="1" customFormat="1"/>
    <row r="2559" s="1" customFormat="1"/>
    <row r="2560" s="1" customFormat="1"/>
    <row r="2561" s="1" customFormat="1"/>
    <row r="2562" s="1" customFormat="1"/>
    <row r="2563" s="1" customFormat="1"/>
    <row r="2564" s="1" customFormat="1"/>
    <row r="2565" s="1" customFormat="1"/>
    <row r="2566" s="1" customFormat="1"/>
    <row r="2567" s="1" customFormat="1"/>
    <row r="2568" s="1" customFormat="1"/>
    <row r="2569" s="1" customFormat="1"/>
    <row r="2570" s="1" customFormat="1"/>
    <row r="2571" s="1" customFormat="1"/>
    <row r="2572" s="1" customFormat="1"/>
    <row r="2573" s="1" customFormat="1"/>
    <row r="2574" s="1" customFormat="1"/>
    <row r="2575" s="1" customFormat="1"/>
    <row r="2576" s="1" customFormat="1"/>
    <row r="2577" s="1" customFormat="1"/>
    <row r="2578" s="1" customFormat="1"/>
    <row r="2579" s="1" customFormat="1"/>
    <row r="2580" s="1" customFormat="1"/>
    <row r="2581" s="1" customFormat="1"/>
    <row r="2582" s="1" customFormat="1"/>
    <row r="2583" s="1" customFormat="1"/>
    <row r="2584" s="1" customFormat="1"/>
    <row r="2585" s="1" customFormat="1"/>
    <row r="2586" s="1" customFormat="1"/>
    <row r="2587" s="1" customFormat="1"/>
    <row r="2588" s="1" customFormat="1"/>
    <row r="2589" s="1" customFormat="1"/>
    <row r="2590" s="1" customFormat="1"/>
    <row r="2591" s="1" customFormat="1"/>
    <row r="2592" s="1" customFormat="1"/>
    <row r="2593" s="1" customFormat="1"/>
    <row r="2594" s="1" customFormat="1"/>
    <row r="2595" s="1" customFormat="1"/>
    <row r="2596" s="1" customFormat="1"/>
    <row r="2597" s="1" customFormat="1"/>
    <row r="2598" s="1" customFormat="1"/>
    <row r="2599" s="1" customFormat="1"/>
    <row r="2600" s="1" customFormat="1"/>
    <row r="2601" s="1" customFormat="1"/>
    <row r="2602" s="1" customFormat="1"/>
    <row r="2603" s="1" customFormat="1"/>
    <row r="2604" s="1" customFormat="1"/>
    <row r="2605" s="1" customFormat="1"/>
    <row r="2606" s="1" customFormat="1"/>
    <row r="2607" s="1" customFormat="1"/>
    <row r="2608" s="1" customFormat="1"/>
    <row r="2609" s="1" customFormat="1"/>
    <row r="2610" s="1" customFormat="1"/>
    <row r="2611" s="1" customFormat="1"/>
    <row r="2612" s="1" customFormat="1"/>
    <row r="2613" s="1" customFormat="1"/>
    <row r="2614" s="1" customFormat="1"/>
    <row r="2615" s="1" customFormat="1"/>
    <row r="2616" s="1" customFormat="1"/>
    <row r="2617" s="1" customFormat="1"/>
    <row r="2618" s="1" customFormat="1"/>
    <row r="2619" s="1" customFormat="1"/>
    <row r="2620" s="1" customFormat="1"/>
    <row r="2621" s="1" customFormat="1"/>
    <row r="2622" s="1" customFormat="1"/>
    <row r="2623" s="1" customFormat="1"/>
    <row r="2624" s="1" customFormat="1"/>
    <row r="2625" s="1" customFormat="1"/>
    <row r="2626" s="1" customFormat="1"/>
    <row r="2627" s="1" customFormat="1"/>
    <row r="2628" s="1" customFormat="1"/>
    <row r="2629" s="1" customFormat="1"/>
    <row r="2630" s="1" customFormat="1"/>
    <row r="2631" s="1" customFormat="1"/>
    <row r="2632" s="1" customFormat="1"/>
    <row r="2633" s="1" customFormat="1"/>
    <row r="2634" s="1" customFormat="1"/>
    <row r="2635" s="1" customFormat="1"/>
    <row r="2636" s="1" customFormat="1"/>
    <row r="2637" s="1" customFormat="1"/>
    <row r="2638" s="1" customFormat="1"/>
    <row r="2639" s="1" customFormat="1"/>
    <row r="2640" s="1" customFormat="1"/>
    <row r="2641" s="1" customFormat="1"/>
    <row r="2642" s="1" customFormat="1"/>
    <row r="2643" s="1" customFormat="1"/>
    <row r="2644" s="1" customFormat="1"/>
    <row r="2645" s="1" customFormat="1"/>
    <row r="2646" s="1" customFormat="1"/>
    <row r="2647" s="1" customFormat="1"/>
    <row r="2648" s="1" customFormat="1"/>
    <row r="2649" s="1" customFormat="1"/>
    <row r="2650" s="1" customFormat="1"/>
    <row r="2651" s="1" customFormat="1"/>
    <row r="2652" s="1" customFormat="1"/>
    <row r="2653" s="1" customFormat="1"/>
    <row r="2654" s="1" customFormat="1"/>
    <row r="2655" s="1" customFormat="1"/>
    <row r="2656" s="1" customFormat="1"/>
    <row r="2657" s="1" customFormat="1"/>
    <row r="2658" s="1" customFormat="1"/>
    <row r="2659" s="1" customFormat="1"/>
    <row r="2660" s="1" customFormat="1"/>
    <row r="2661" s="1" customFormat="1"/>
    <row r="2662" s="1" customFormat="1"/>
    <row r="2663" s="1" customFormat="1"/>
    <row r="2664" s="1" customFormat="1"/>
    <row r="2665" s="1" customFormat="1"/>
    <row r="2666" s="1" customFormat="1"/>
    <row r="2667" s="1" customFormat="1"/>
    <row r="2668" s="1" customFormat="1"/>
    <row r="2669" s="1" customFormat="1"/>
    <row r="2670" s="1" customFormat="1"/>
    <row r="2671" s="1" customFormat="1"/>
    <row r="2672" s="1" customFormat="1"/>
    <row r="2673" s="1" customFormat="1"/>
    <row r="2674" s="1" customFormat="1"/>
    <row r="2675" s="1" customFormat="1"/>
    <row r="2676" s="1" customFormat="1"/>
    <row r="2677" s="1" customFormat="1"/>
    <row r="2678" s="1" customFormat="1"/>
    <row r="2679" s="1" customFormat="1"/>
    <row r="2680" s="1" customFormat="1"/>
    <row r="2681" s="1" customFormat="1"/>
    <row r="2682" s="1" customFormat="1"/>
    <row r="2683" s="1" customFormat="1"/>
    <row r="2684" s="1" customFormat="1"/>
    <row r="2685" s="1" customFormat="1"/>
    <row r="2686" s="1" customFormat="1"/>
    <row r="2687" s="1" customFormat="1"/>
    <row r="2688" s="1" customFormat="1"/>
    <row r="2689" s="1" customFormat="1"/>
    <row r="2690" s="1" customFormat="1"/>
    <row r="2691" s="1" customFormat="1"/>
    <row r="2692" s="1" customFormat="1"/>
    <row r="2693" s="1" customFormat="1"/>
    <row r="2694" s="1" customFormat="1"/>
    <row r="2695" s="1" customFormat="1"/>
    <row r="2696" s="1" customFormat="1"/>
    <row r="2697" s="1" customFormat="1"/>
    <row r="2698" s="1" customFormat="1"/>
    <row r="2699" s="1" customFormat="1"/>
    <row r="2700" s="1" customFormat="1"/>
    <row r="2701" s="1" customFormat="1"/>
    <row r="2702" s="1" customFormat="1"/>
    <row r="2703" s="1" customFormat="1"/>
    <row r="2704" s="1" customFormat="1"/>
    <row r="2705" s="1" customFormat="1"/>
    <row r="2706" s="1" customFormat="1"/>
    <row r="2707" s="1" customFormat="1"/>
    <row r="2708" s="1" customFormat="1"/>
    <row r="2709" s="1" customFormat="1"/>
    <row r="2710" s="1" customFormat="1"/>
    <row r="2711" s="1" customFormat="1"/>
    <row r="2712" s="1" customFormat="1"/>
    <row r="2713" s="1" customFormat="1"/>
    <row r="2714" s="1" customFormat="1"/>
    <row r="2715" s="1" customFormat="1"/>
    <row r="2716" s="1" customFormat="1"/>
    <row r="2717" s="1" customFormat="1"/>
    <row r="2718" s="1" customFormat="1"/>
    <row r="2719" s="1" customFormat="1"/>
    <row r="2720" s="1" customFormat="1"/>
    <row r="2721" s="1" customFormat="1"/>
    <row r="2722" s="1" customFormat="1"/>
    <row r="2723" s="1" customFormat="1"/>
    <row r="2724" s="1" customFormat="1"/>
    <row r="2725" s="1" customFormat="1"/>
    <row r="2726" s="1" customFormat="1"/>
    <row r="2727" s="1" customFormat="1"/>
    <row r="2728" s="1" customFormat="1"/>
    <row r="2729" s="1" customFormat="1"/>
    <row r="2730" s="1" customFormat="1"/>
    <row r="2731" s="1" customFormat="1"/>
    <row r="2732" s="1" customFormat="1"/>
    <row r="2733" s="1" customFormat="1"/>
    <row r="2734" s="1" customFormat="1"/>
    <row r="2735" s="1" customFormat="1"/>
    <row r="2736" s="1" customFormat="1"/>
    <row r="2737" s="1" customFormat="1"/>
    <row r="2738" s="1" customFormat="1"/>
    <row r="2739" s="1" customFormat="1"/>
    <row r="2740" s="1" customFormat="1"/>
    <row r="2741" s="1" customFormat="1"/>
    <row r="2742" s="1" customFormat="1"/>
    <row r="2743" s="1" customFormat="1"/>
    <row r="2744" s="1" customFormat="1"/>
    <row r="2745" s="1" customFormat="1"/>
    <row r="2746" s="1" customFormat="1"/>
    <row r="2747" s="1" customFormat="1"/>
    <row r="2748" s="1" customFormat="1"/>
    <row r="2749" s="1" customFormat="1"/>
    <row r="2750" s="1" customFormat="1"/>
    <row r="2751" s="1" customFormat="1"/>
    <row r="2752" s="1" customFormat="1"/>
    <row r="2753" s="1" customFormat="1"/>
    <row r="2754" s="1" customFormat="1"/>
    <row r="2755" s="1" customFormat="1"/>
    <row r="2756" s="1" customFormat="1"/>
    <row r="2757" s="1" customFormat="1"/>
    <row r="2758" s="1" customFormat="1"/>
    <row r="2759" s="1" customFormat="1"/>
    <row r="2760" s="1" customFormat="1"/>
    <row r="2761" s="1" customFormat="1"/>
    <row r="2762" s="1" customFormat="1"/>
    <row r="2763" s="1" customFormat="1"/>
    <row r="2764" s="1" customFormat="1"/>
    <row r="2765" s="1" customFormat="1"/>
    <row r="2766" s="1" customFormat="1"/>
    <row r="2767" s="1" customFormat="1"/>
    <row r="2768" s="1" customFormat="1"/>
    <row r="2769" s="1" customFormat="1"/>
    <row r="2770" s="1" customFormat="1"/>
    <row r="2771" s="1" customFormat="1"/>
    <row r="2772" s="1" customFormat="1"/>
    <row r="2773" s="1" customFormat="1"/>
    <row r="2774" s="1" customFormat="1"/>
    <row r="2775" s="1" customFormat="1"/>
    <row r="2776" s="1" customFormat="1"/>
    <row r="2777" s="1" customFormat="1"/>
    <row r="2778" s="1" customFormat="1"/>
    <row r="2779" s="1" customFormat="1"/>
    <row r="2780" s="1" customFormat="1"/>
    <row r="2781" s="1" customFormat="1"/>
    <row r="2782" s="1" customFormat="1"/>
    <row r="2783" s="1" customFormat="1"/>
    <row r="2784" s="1" customFormat="1"/>
    <row r="2785" s="1" customFormat="1"/>
    <row r="2786" s="1" customFormat="1"/>
    <row r="2787" s="1" customFormat="1"/>
    <row r="2788" s="1" customFormat="1"/>
    <row r="2789" s="1" customFormat="1"/>
    <row r="2790" s="1" customFormat="1"/>
    <row r="2791" s="1" customFormat="1"/>
    <row r="2792" s="1" customFormat="1"/>
    <row r="2793" s="1" customFormat="1"/>
    <row r="2794" s="1" customFormat="1"/>
    <row r="2795" s="1" customFormat="1"/>
    <row r="2796" s="1" customFormat="1"/>
    <row r="2797" s="1" customFormat="1"/>
    <row r="2798" s="1" customFormat="1"/>
    <row r="2799" s="1" customFormat="1"/>
    <row r="2800" s="1" customFormat="1"/>
    <row r="2801" s="1" customFormat="1"/>
    <row r="2802" s="1" customFormat="1"/>
    <row r="2803" s="1" customFormat="1"/>
    <row r="2804" s="1" customFormat="1"/>
    <row r="2805" s="1" customFormat="1"/>
    <row r="2806" s="1" customFormat="1"/>
    <row r="2807" s="1" customFormat="1"/>
    <row r="2808" s="1" customFormat="1"/>
    <row r="2809" s="1" customFormat="1"/>
    <row r="2810" s="1" customFormat="1"/>
    <row r="2811" s="1" customFormat="1"/>
    <row r="2812" s="1" customFormat="1"/>
    <row r="2813" s="1" customFormat="1"/>
    <row r="2814" s="1" customFormat="1"/>
    <row r="2815" s="1" customFormat="1"/>
    <row r="2816" s="1" customFormat="1"/>
    <row r="2817" s="1" customFormat="1"/>
    <row r="2818" s="1" customFormat="1"/>
    <row r="2819" s="1" customFormat="1"/>
    <row r="2820" s="1" customFormat="1"/>
    <row r="2821" s="1" customFormat="1"/>
    <row r="2822" s="1" customFormat="1"/>
    <row r="2823" s="1" customFormat="1"/>
    <row r="2824" s="1" customFormat="1"/>
    <row r="2825" s="1" customFormat="1"/>
    <row r="2826" s="1" customFormat="1"/>
    <row r="2827" s="1" customFormat="1"/>
    <row r="2828" s="1" customFormat="1"/>
    <row r="2829" s="1" customFormat="1"/>
    <row r="2830" s="1" customFormat="1"/>
    <row r="2831" s="1" customFormat="1"/>
    <row r="2832" s="1" customFormat="1"/>
    <row r="2833" s="1" customFormat="1"/>
    <row r="2834" s="1" customFormat="1"/>
    <row r="2835" s="1" customFormat="1"/>
    <row r="2836" s="1" customFormat="1"/>
    <row r="2837" s="1" customFormat="1"/>
    <row r="2838" s="1" customFormat="1"/>
    <row r="2839" s="1" customFormat="1"/>
    <row r="2840" s="1" customFormat="1"/>
    <row r="2841" s="1" customFormat="1"/>
    <row r="2842" s="1" customFormat="1"/>
    <row r="2843" s="1" customFormat="1"/>
    <row r="2844" s="1" customFormat="1"/>
    <row r="2845" s="1" customFormat="1"/>
    <row r="2846" s="1" customFormat="1"/>
    <row r="2847" s="1" customFormat="1"/>
    <row r="2848" s="1" customFormat="1"/>
    <row r="2849" s="1" customFormat="1"/>
    <row r="2850" s="1" customFormat="1"/>
    <row r="2851" s="1" customFormat="1"/>
    <row r="2852" s="1" customFormat="1"/>
    <row r="2853" s="1" customFormat="1"/>
    <row r="2854" s="1" customFormat="1"/>
    <row r="2855" s="1" customFormat="1"/>
    <row r="2856" s="1" customFormat="1"/>
    <row r="2857" s="1" customFormat="1"/>
    <row r="2858" s="1" customFormat="1"/>
    <row r="2859" s="1" customFormat="1"/>
    <row r="2860" s="1" customFormat="1"/>
    <row r="2861" s="1" customFormat="1"/>
    <row r="2862" s="1" customFormat="1"/>
    <row r="2863" s="1" customFormat="1"/>
    <row r="2864" s="1" customFormat="1"/>
    <row r="2865" s="1" customFormat="1"/>
    <row r="2866" s="1" customFormat="1"/>
    <row r="2867" s="1" customFormat="1"/>
    <row r="2868" s="1" customFormat="1"/>
    <row r="2869" s="1" customFormat="1"/>
    <row r="2870" s="1" customFormat="1"/>
    <row r="2871" s="1" customFormat="1"/>
    <row r="2872" s="1" customFormat="1"/>
    <row r="2873" s="1" customFormat="1"/>
    <row r="2874" s="1" customFormat="1"/>
    <row r="2875" s="1" customFormat="1"/>
    <row r="2876" s="1" customFormat="1"/>
    <row r="2877" s="1" customFormat="1"/>
    <row r="2878" s="1" customFormat="1"/>
    <row r="2879" s="1" customFormat="1"/>
    <row r="2880" s="1" customFormat="1"/>
    <row r="2881" s="1" customFormat="1"/>
    <row r="2882" s="1" customFormat="1"/>
    <row r="2883" s="1" customFormat="1"/>
    <row r="2884" s="1" customFormat="1"/>
    <row r="2885" s="1" customFormat="1"/>
    <row r="2886" s="1" customFormat="1"/>
    <row r="2887" s="1" customFormat="1"/>
    <row r="2888" s="1" customFormat="1"/>
    <row r="2889" s="1" customFormat="1"/>
    <row r="2890" s="1" customFormat="1"/>
    <row r="2891" s="1" customFormat="1"/>
    <row r="2892" s="1" customFormat="1"/>
    <row r="2893" s="1" customFormat="1"/>
    <row r="2894" s="1" customFormat="1"/>
    <row r="2895" s="1" customFormat="1"/>
    <row r="2896" s="1" customFormat="1"/>
    <row r="2897" s="1" customFormat="1"/>
    <row r="2898" s="1" customFormat="1"/>
    <row r="2899" s="1" customFormat="1"/>
    <row r="2900" s="1" customFormat="1"/>
    <row r="2901" s="1" customFormat="1"/>
    <row r="2902" s="1" customFormat="1"/>
    <row r="2903" s="1" customFormat="1"/>
    <row r="2904" s="1" customFormat="1"/>
    <row r="2905" s="1" customFormat="1"/>
    <row r="2906" s="1" customFormat="1"/>
    <row r="2907" s="1" customFormat="1"/>
    <row r="2908" s="1" customFormat="1"/>
    <row r="2909" s="1" customFormat="1"/>
    <row r="2910" s="1" customFormat="1"/>
    <row r="2911" s="1" customFormat="1"/>
    <row r="2912" s="1" customFormat="1"/>
    <row r="2913" s="1" customFormat="1"/>
    <row r="2914" s="1" customFormat="1"/>
    <row r="2915" s="1" customFormat="1"/>
    <row r="2916" s="1" customFormat="1"/>
    <row r="2917" s="1" customFormat="1"/>
    <row r="2918" s="1" customFormat="1"/>
    <row r="2919" s="1" customFormat="1"/>
    <row r="2920" s="1" customFormat="1"/>
    <row r="2921" s="1" customFormat="1"/>
    <row r="2922" s="1" customFormat="1"/>
    <row r="2923" s="1" customFormat="1"/>
    <row r="2924" s="1" customFormat="1"/>
    <row r="2925" s="1" customFormat="1"/>
    <row r="2926" s="1" customFormat="1"/>
    <row r="2927" s="1" customFormat="1"/>
    <row r="2928" s="1" customFormat="1"/>
    <row r="2929" s="1" customFormat="1"/>
    <row r="2930" s="1" customFormat="1"/>
    <row r="2931" s="1" customFormat="1"/>
    <row r="2932" s="1" customFormat="1"/>
    <row r="2933" s="1" customFormat="1"/>
    <row r="2934" s="1" customFormat="1"/>
    <row r="2935" s="1" customFormat="1"/>
    <row r="2936" s="1" customFormat="1"/>
    <row r="2937" s="1" customFormat="1"/>
    <row r="2938" s="1" customFormat="1"/>
    <row r="2939" s="1" customFormat="1"/>
    <row r="2940" s="1" customFormat="1"/>
    <row r="2941" s="1" customFormat="1"/>
    <row r="2942" s="1" customFormat="1"/>
    <row r="2943" s="1" customFormat="1"/>
    <row r="2944" s="1" customFormat="1"/>
    <row r="2945" s="1" customFormat="1"/>
    <row r="2946" s="1" customFormat="1"/>
    <row r="2947" s="1" customFormat="1"/>
    <row r="2948" s="1" customFormat="1"/>
    <row r="2949" s="1" customFormat="1"/>
    <row r="2950" s="1" customFormat="1"/>
    <row r="2951" s="1" customFormat="1"/>
    <row r="2952" s="1" customFormat="1"/>
    <row r="2953" s="1" customFormat="1"/>
    <row r="2954" s="1" customFormat="1"/>
    <row r="2955" s="1" customFormat="1"/>
    <row r="2956" s="1" customFormat="1"/>
    <row r="2957" s="1" customFormat="1"/>
    <row r="2958" s="1" customFormat="1"/>
    <row r="2959" s="1" customFormat="1"/>
    <row r="2960" s="1" customFormat="1"/>
    <row r="2961" s="1" customFormat="1"/>
    <row r="2962" s="1" customFormat="1"/>
    <row r="2963" s="1" customFormat="1"/>
    <row r="2964" s="1" customFormat="1"/>
    <row r="2965" s="1" customFormat="1"/>
    <row r="2966" s="1" customFormat="1"/>
    <row r="2967" s="1" customFormat="1"/>
    <row r="2968" s="1" customFormat="1"/>
    <row r="2969" s="1" customFormat="1"/>
    <row r="2970" s="1" customFormat="1"/>
    <row r="2971" s="1" customFormat="1"/>
    <row r="2972" s="1" customFormat="1"/>
    <row r="2973" s="1" customFormat="1"/>
    <row r="2974" s="1" customFormat="1"/>
    <row r="2975" s="1" customFormat="1"/>
    <row r="2976" s="1" customFormat="1"/>
    <row r="2977" s="1" customFormat="1"/>
    <row r="2978" s="1" customFormat="1"/>
    <row r="2979" s="1" customFormat="1"/>
    <row r="2980" s="1" customFormat="1"/>
    <row r="2981" s="1" customFormat="1"/>
    <row r="2982" s="1" customFormat="1"/>
    <row r="2983" s="1" customFormat="1"/>
    <row r="2984" s="1" customFormat="1"/>
    <row r="2985" s="1" customFormat="1"/>
    <row r="2986" s="1" customFormat="1"/>
    <row r="2987" s="1" customFormat="1"/>
    <row r="2988" s="1" customFormat="1"/>
    <row r="2989" s="1" customFormat="1"/>
    <row r="2990" s="1" customFormat="1"/>
    <row r="2991" s="1" customFormat="1"/>
    <row r="2992" s="1" customFormat="1"/>
    <row r="2993" s="1" customFormat="1"/>
    <row r="2994" s="1" customFormat="1"/>
    <row r="2995" s="1" customFormat="1"/>
    <row r="2996" s="1" customFormat="1"/>
    <row r="2997" s="1" customFormat="1"/>
    <row r="2998" s="1" customFormat="1"/>
    <row r="2999" s="1" customFormat="1"/>
    <row r="3000" s="1" customFormat="1"/>
    <row r="3001" s="1" customFormat="1"/>
    <row r="3002" s="1" customFormat="1"/>
    <row r="3003" s="1" customFormat="1"/>
    <row r="3004" s="1" customFormat="1"/>
    <row r="3005" s="1" customFormat="1"/>
    <row r="3006" s="1" customFormat="1"/>
    <row r="3007" s="1" customFormat="1"/>
    <row r="3008" s="1" customFormat="1"/>
    <row r="3009" s="1" customFormat="1"/>
    <row r="3010" s="1" customFormat="1"/>
    <row r="3011" s="1" customFormat="1"/>
    <row r="3012" s="1" customFormat="1"/>
    <row r="3013" s="1" customFormat="1"/>
    <row r="3014" s="1" customFormat="1"/>
    <row r="3015" s="1" customFormat="1"/>
    <row r="3016" s="1" customFormat="1"/>
    <row r="3017" s="1" customFormat="1"/>
    <row r="3018" s="1" customFormat="1"/>
    <row r="3019" s="1" customFormat="1"/>
    <row r="3020" s="1" customFormat="1"/>
    <row r="3021" s="1" customFormat="1"/>
    <row r="3022" s="1" customFormat="1"/>
    <row r="3023" s="1" customFormat="1"/>
    <row r="3024" s="1" customFormat="1"/>
    <row r="3025" s="1" customFormat="1"/>
    <row r="3026" s="1" customFormat="1"/>
    <row r="3027" s="1" customFormat="1"/>
    <row r="3028" s="1" customFormat="1"/>
    <row r="3029" s="1" customFormat="1"/>
    <row r="3030" s="1" customFormat="1"/>
    <row r="3031" s="1" customFormat="1"/>
    <row r="3032" s="1" customFormat="1"/>
    <row r="3033" s="1" customFormat="1"/>
    <row r="3034" s="1" customFormat="1"/>
    <row r="3035" s="1" customFormat="1"/>
    <row r="3036" s="1" customFormat="1"/>
    <row r="3037" s="1" customFormat="1"/>
    <row r="3038" s="1" customFormat="1"/>
    <row r="3039" s="1" customFormat="1"/>
    <row r="3040" s="1" customFormat="1"/>
    <row r="3041" s="1" customFormat="1"/>
    <row r="3042" s="1" customFormat="1"/>
    <row r="3043" s="1" customFormat="1"/>
    <row r="3044" s="1" customFormat="1"/>
    <row r="3045" s="1" customFormat="1"/>
    <row r="3046" s="1" customFormat="1"/>
    <row r="3047" s="1" customFormat="1"/>
    <row r="3048" s="1" customFormat="1"/>
    <row r="3049" s="1" customFormat="1"/>
    <row r="3050" s="1" customFormat="1"/>
    <row r="3051" s="1" customFormat="1"/>
    <row r="3052" s="1" customFormat="1"/>
    <row r="3053" s="1" customFormat="1"/>
    <row r="3054" s="1" customFormat="1"/>
    <row r="3055" s="1" customFormat="1"/>
    <row r="3056" s="1" customFormat="1"/>
    <row r="3057" s="1" customFormat="1"/>
    <row r="3058" s="1" customFormat="1"/>
    <row r="3059" s="1" customFormat="1"/>
    <row r="3060" s="1" customFormat="1"/>
    <row r="3061" s="1" customFormat="1"/>
    <row r="3062" s="1" customFormat="1"/>
    <row r="3063" s="1" customFormat="1"/>
    <row r="3064" s="1" customFormat="1"/>
    <row r="3065" s="1" customFormat="1"/>
    <row r="3066" s="1" customFormat="1"/>
    <row r="3067" s="1" customFormat="1"/>
    <row r="3068" s="1" customFormat="1"/>
    <row r="3069" s="1" customFormat="1"/>
    <row r="3070" s="1" customFormat="1"/>
    <row r="3071" s="1" customFormat="1"/>
    <row r="3072" s="1" customFormat="1"/>
    <row r="3073" s="1" customFormat="1"/>
    <row r="3074" s="1" customFormat="1"/>
    <row r="3075" s="1" customFormat="1"/>
    <row r="3076" s="1" customFormat="1"/>
    <row r="3077" s="1" customFormat="1"/>
    <row r="3078" s="1" customFormat="1"/>
    <row r="3079" s="1" customFormat="1"/>
    <row r="3080" s="1" customFormat="1"/>
    <row r="3081" s="1" customFormat="1"/>
    <row r="3082" s="1" customFormat="1"/>
    <row r="3083" s="1" customFormat="1"/>
    <row r="3084" s="1" customFormat="1"/>
    <row r="3085" s="1" customFormat="1"/>
    <row r="3086" s="1" customFormat="1"/>
    <row r="3087" s="1" customFormat="1"/>
    <row r="3088" s="1" customFormat="1"/>
    <row r="3089" s="1" customFormat="1"/>
    <row r="3090" s="1" customFormat="1"/>
    <row r="3091" s="1" customFormat="1"/>
    <row r="3092" s="1" customFormat="1"/>
    <row r="3093" s="1" customFormat="1"/>
    <row r="3094" s="1" customFormat="1"/>
    <row r="3095" s="1" customFormat="1"/>
    <row r="3096" s="1" customFormat="1"/>
    <row r="3097" s="1" customFormat="1"/>
    <row r="3098" s="1" customFormat="1"/>
    <row r="3099" s="1" customFormat="1"/>
    <row r="3100" s="1" customFormat="1"/>
    <row r="3101" s="1" customFormat="1"/>
    <row r="3102" s="1" customFormat="1"/>
    <row r="3103" s="1" customFormat="1"/>
    <row r="3104" s="1" customFormat="1"/>
    <row r="3105" s="1" customFormat="1"/>
    <row r="3106" s="1" customFormat="1"/>
    <row r="3107" s="1" customFormat="1"/>
    <row r="3108" s="1" customFormat="1"/>
    <row r="3109" s="1" customFormat="1"/>
    <row r="3110" s="1" customFormat="1"/>
    <row r="3111" s="1" customFormat="1"/>
    <row r="3112" s="1" customFormat="1"/>
    <row r="3113" s="1" customFormat="1"/>
    <row r="3114" s="1" customFormat="1"/>
    <row r="3115" s="1" customFormat="1"/>
    <row r="3116" s="1" customFormat="1"/>
    <row r="3117" s="1" customFormat="1"/>
    <row r="3118" s="1" customFormat="1"/>
    <row r="3119" s="1" customFormat="1"/>
    <row r="3120" s="1" customFormat="1"/>
    <row r="3121" s="1" customFormat="1"/>
    <row r="3122" s="1" customFormat="1"/>
    <row r="3123" s="1" customFormat="1"/>
    <row r="3124" s="1" customFormat="1"/>
    <row r="3125" s="1" customFormat="1"/>
    <row r="3126" s="1" customFormat="1"/>
    <row r="3127" s="1" customFormat="1"/>
    <row r="3128" s="1" customFormat="1"/>
    <row r="3129" s="1" customFormat="1"/>
    <row r="3130" s="1" customFormat="1"/>
    <row r="3131" s="1" customFormat="1"/>
    <row r="3132" s="1" customFormat="1"/>
    <row r="3133" s="1" customFormat="1"/>
    <row r="3134" s="1" customFormat="1"/>
    <row r="3135" s="1" customFormat="1"/>
    <row r="3136" s="1" customFormat="1"/>
    <row r="3137" s="1" customFormat="1"/>
    <row r="3138" s="1" customFormat="1"/>
    <row r="3139" s="1" customFormat="1"/>
    <row r="3140" s="1" customFormat="1"/>
    <row r="3141" s="1" customFormat="1"/>
    <row r="3142" s="1" customFormat="1"/>
    <row r="3143" s="1" customFormat="1"/>
    <row r="3144" s="1" customFormat="1"/>
    <row r="3145" s="1" customFormat="1"/>
    <row r="3146" s="1" customFormat="1"/>
    <row r="3147" s="1" customFormat="1"/>
    <row r="3148" s="1" customFormat="1"/>
    <row r="3149" s="1" customFormat="1"/>
    <row r="3150" s="1" customFormat="1"/>
    <row r="3151" s="1" customFormat="1"/>
    <row r="3152" s="1" customFormat="1"/>
    <row r="3153" s="1" customFormat="1"/>
    <row r="3154" s="1" customFormat="1"/>
    <row r="3155" s="1" customFormat="1"/>
    <row r="3156" s="1" customFormat="1"/>
    <row r="3157" s="1" customFormat="1"/>
    <row r="3158" s="1" customFormat="1"/>
    <row r="3159" s="1" customFormat="1"/>
    <row r="3160" s="1" customFormat="1"/>
    <row r="3161" s="1" customFormat="1"/>
    <row r="3162" s="1" customFormat="1"/>
    <row r="3163" s="1" customFormat="1"/>
    <row r="3164" s="1" customFormat="1"/>
    <row r="3165" s="1" customFormat="1"/>
    <row r="3166" s="1" customFormat="1"/>
    <row r="3167" s="1" customFormat="1"/>
    <row r="3168" s="1" customFormat="1"/>
    <row r="3169" s="1" customFormat="1"/>
    <row r="3170" s="1" customFormat="1"/>
    <row r="3171" s="1" customFormat="1"/>
    <row r="3172" s="1" customFormat="1"/>
    <row r="3173" s="1" customFormat="1"/>
    <row r="3174" s="1" customFormat="1"/>
    <row r="3175" s="1" customFormat="1"/>
    <row r="3176" s="1" customFormat="1"/>
    <row r="3177" s="1" customFormat="1"/>
    <row r="3178" s="1" customFormat="1"/>
    <row r="3179" s="1" customFormat="1"/>
    <row r="3180" s="1" customFormat="1"/>
    <row r="3181" s="1" customFormat="1"/>
    <row r="3182" s="1" customFormat="1"/>
    <row r="3183" s="1" customFormat="1"/>
    <row r="3184" s="1" customFormat="1"/>
    <row r="3185" s="1" customFormat="1"/>
    <row r="3186" s="1" customFormat="1"/>
    <row r="3187" s="1" customFormat="1"/>
    <row r="3188" s="1" customFormat="1"/>
    <row r="3189" s="1" customFormat="1"/>
    <row r="3190" s="1" customFormat="1"/>
    <row r="3191" s="1" customFormat="1"/>
    <row r="3192" s="1" customFormat="1"/>
    <row r="3193" s="1" customFormat="1"/>
    <row r="3194" s="1" customFormat="1"/>
    <row r="3195" s="1" customFormat="1"/>
    <row r="3196" s="1" customFormat="1"/>
    <row r="3197" s="1" customFormat="1"/>
    <row r="3198" s="1" customFormat="1"/>
    <row r="3199" s="1" customFormat="1"/>
    <row r="3200" s="1" customFormat="1"/>
    <row r="3201" s="1" customFormat="1"/>
    <row r="3202" s="1" customFormat="1"/>
    <row r="3203" s="1" customFormat="1"/>
    <row r="3204" s="1" customFormat="1"/>
    <row r="3205" s="1" customFormat="1"/>
    <row r="3206" s="1" customFormat="1"/>
    <row r="3207" s="1" customFormat="1"/>
    <row r="3208" s="1" customFormat="1"/>
    <row r="3209" s="1" customFormat="1"/>
    <row r="3210" s="1" customFormat="1"/>
    <row r="3211" s="1" customFormat="1"/>
    <row r="3212" s="1" customFormat="1"/>
    <row r="3213" s="1" customFormat="1"/>
    <row r="3214" s="1" customFormat="1"/>
    <row r="3215" s="1" customFormat="1"/>
    <row r="3216" s="1" customFormat="1"/>
    <row r="3217" s="1" customFormat="1"/>
    <row r="3218" s="1" customFormat="1"/>
    <row r="3219" s="1" customFormat="1"/>
    <row r="3220" s="1" customFormat="1"/>
    <row r="3221" s="1" customFormat="1"/>
    <row r="3222" s="1" customFormat="1"/>
    <row r="3223" s="1" customFormat="1"/>
    <row r="3224" s="1" customFormat="1"/>
    <row r="3225" s="1" customFormat="1"/>
    <row r="3226" s="1" customFormat="1"/>
    <row r="3227" s="1" customFormat="1"/>
    <row r="3228" s="1" customFormat="1"/>
    <row r="3229" s="1" customFormat="1"/>
    <row r="3230" s="1" customFormat="1"/>
    <row r="3231" s="1" customFormat="1"/>
    <row r="3232" s="1" customFormat="1"/>
    <row r="3233" s="1" customFormat="1"/>
    <row r="3234" s="1" customFormat="1"/>
    <row r="3235" s="1" customFormat="1"/>
    <row r="3236" s="1" customFormat="1"/>
    <row r="3237" s="1" customFormat="1"/>
    <row r="3238" s="1" customFormat="1"/>
    <row r="3239" s="1" customFormat="1"/>
    <row r="3240" s="1" customFormat="1"/>
    <row r="3241" s="1" customFormat="1"/>
    <row r="3242" s="1" customFormat="1"/>
    <row r="3243" s="1" customFormat="1"/>
    <row r="3244" s="1" customFormat="1"/>
    <row r="3245" s="1" customFormat="1"/>
    <row r="3246" s="1" customFormat="1"/>
    <row r="3247" s="1" customFormat="1"/>
    <row r="3248" s="1" customFormat="1"/>
    <row r="3249" s="1" customFormat="1"/>
    <row r="3250" s="1" customFormat="1"/>
    <row r="3251" s="1" customFormat="1"/>
    <row r="3252" s="1" customFormat="1"/>
    <row r="3253" s="1" customFormat="1"/>
    <row r="3254" s="1" customFormat="1"/>
    <row r="3255" s="1" customFormat="1"/>
    <row r="3256" s="1" customFormat="1"/>
    <row r="3257" s="1" customFormat="1"/>
    <row r="3258" s="1" customFormat="1"/>
    <row r="3259" s="1" customFormat="1"/>
    <row r="3260" s="1" customFormat="1"/>
    <row r="3261" s="1" customFormat="1"/>
    <row r="3262" s="1" customFormat="1"/>
    <row r="3263" s="1" customFormat="1"/>
    <row r="3264" s="1" customFormat="1"/>
    <row r="3265" s="1" customFormat="1"/>
    <row r="3266" s="1" customFormat="1"/>
    <row r="3267" s="1" customFormat="1"/>
    <row r="3268" s="1" customFormat="1"/>
    <row r="3269" s="1" customFormat="1"/>
    <row r="3270" s="1" customFormat="1"/>
    <row r="3271" s="1" customFormat="1"/>
    <row r="3272" s="1" customFormat="1"/>
    <row r="3273" s="1" customFormat="1"/>
    <row r="3274" s="1" customFormat="1"/>
    <row r="3275" s="1" customFormat="1"/>
    <row r="3276" s="1" customFormat="1"/>
    <row r="3277" s="1" customFormat="1"/>
    <row r="3278" s="1" customFormat="1"/>
    <row r="3279" s="1" customFormat="1"/>
    <row r="3280" s="1" customFormat="1"/>
    <row r="3281" s="1" customFormat="1"/>
    <row r="3282" s="1" customFormat="1"/>
    <row r="3283" s="1" customFormat="1"/>
    <row r="3284" s="1" customFormat="1"/>
    <row r="3285" s="1" customFormat="1"/>
    <row r="3286" s="1" customFormat="1"/>
    <row r="3287" s="1" customFormat="1"/>
    <row r="3288" s="1" customFormat="1"/>
    <row r="3289" s="1" customFormat="1"/>
    <row r="3290" s="1" customFormat="1"/>
    <row r="3291" s="1" customFormat="1"/>
    <row r="3292" s="1" customFormat="1"/>
    <row r="3293" s="1" customFormat="1"/>
    <row r="3294" s="1" customFormat="1"/>
    <row r="3295" s="1" customFormat="1"/>
    <row r="3296" s="1" customFormat="1"/>
    <row r="3297" s="1" customFormat="1"/>
    <row r="3298" s="1" customFormat="1"/>
    <row r="3299" s="1" customFormat="1"/>
    <row r="3300" s="1" customFormat="1"/>
    <row r="3301" s="1" customFormat="1"/>
    <row r="3302" s="1" customFormat="1"/>
    <row r="3303" s="1" customFormat="1"/>
    <row r="3304" s="1" customFormat="1"/>
    <row r="3305" s="1" customFormat="1"/>
    <row r="3306" s="1" customFormat="1"/>
    <row r="3307" s="1" customFormat="1"/>
    <row r="3308" s="1" customFormat="1"/>
    <row r="3309" s="1" customFormat="1"/>
    <row r="3310" s="1" customFormat="1"/>
    <row r="3311" s="1" customFormat="1"/>
    <row r="3312" s="1" customFormat="1"/>
    <row r="3313" s="1" customFormat="1"/>
    <row r="3314" s="1" customFormat="1"/>
    <row r="3315" s="1" customFormat="1"/>
    <row r="3316" s="1" customFormat="1"/>
    <row r="3317" s="1" customFormat="1"/>
    <row r="3318" s="1" customFormat="1"/>
    <row r="3319" s="1" customFormat="1"/>
    <row r="3320" s="1" customFormat="1"/>
    <row r="3321" s="1" customFormat="1"/>
    <row r="3322" s="1" customFormat="1"/>
    <row r="3323" s="1" customFormat="1"/>
    <row r="3324" s="1" customFormat="1"/>
    <row r="3325" s="1" customFormat="1"/>
    <row r="3326" s="1" customFormat="1"/>
    <row r="3327" s="1" customFormat="1"/>
    <row r="3328" s="1" customFormat="1"/>
    <row r="3329" s="1" customFormat="1"/>
    <row r="3330" s="1" customFormat="1"/>
    <row r="3331" s="1" customFormat="1"/>
    <row r="3332" s="1" customFormat="1"/>
    <row r="3333" s="1" customFormat="1"/>
    <row r="3334" s="1" customFormat="1"/>
    <row r="3335" s="1" customFormat="1"/>
    <row r="3336" s="1" customFormat="1"/>
    <row r="3337" s="1" customFormat="1"/>
    <row r="3338" s="1" customFormat="1"/>
    <row r="3339" s="1" customFormat="1"/>
    <row r="3340" s="1" customFormat="1"/>
    <row r="3341" s="1" customFormat="1"/>
    <row r="3342" s="1" customFormat="1"/>
    <row r="3343" s="1" customFormat="1"/>
    <row r="3344" s="1" customFormat="1"/>
    <row r="3345" s="1" customFormat="1"/>
    <row r="3346" s="1" customFormat="1"/>
    <row r="3347" s="1" customFormat="1"/>
    <row r="3348" s="1" customFormat="1"/>
    <row r="3349" s="1" customFormat="1"/>
    <row r="3350" s="1" customFormat="1"/>
    <row r="3351" s="1" customFormat="1"/>
    <row r="3352" s="1" customFormat="1"/>
    <row r="3353" s="1" customFormat="1"/>
    <row r="3354" s="1" customFormat="1"/>
    <row r="3355" s="1" customFormat="1"/>
    <row r="3356" s="1" customFormat="1"/>
    <row r="3357" s="1" customFormat="1"/>
    <row r="3358" s="1" customFormat="1"/>
    <row r="3359" s="1" customFormat="1"/>
    <row r="3360" s="1" customFormat="1"/>
    <row r="3361" s="1" customFormat="1"/>
    <row r="3362" s="1" customFormat="1"/>
    <row r="3363" s="1" customFormat="1"/>
    <row r="3364" s="1" customFormat="1"/>
    <row r="3365" s="1" customFormat="1"/>
    <row r="3366" s="1" customFormat="1"/>
    <row r="3367" s="1" customFormat="1"/>
    <row r="3368" s="1" customFormat="1"/>
    <row r="3369" s="1" customFormat="1"/>
    <row r="3370" s="1" customFormat="1"/>
    <row r="3371" s="1" customFormat="1"/>
    <row r="3372" s="1" customFormat="1"/>
    <row r="3373" s="1" customFormat="1"/>
    <row r="3374" s="1" customFormat="1"/>
    <row r="3375" s="1" customFormat="1"/>
    <row r="3376" s="1" customFormat="1"/>
    <row r="3377" s="1" customFormat="1"/>
    <row r="3378" s="1" customFormat="1"/>
    <row r="3379" s="1" customFormat="1"/>
    <row r="3380" s="1" customFormat="1"/>
    <row r="3381" s="1" customFormat="1"/>
    <row r="3382" s="1" customFormat="1"/>
    <row r="3383" s="1" customFormat="1"/>
    <row r="3384" s="1" customFormat="1"/>
    <row r="3385" s="1" customFormat="1"/>
    <row r="3386" s="1" customFormat="1"/>
    <row r="3387" s="1" customFormat="1"/>
    <row r="3388" s="1" customFormat="1"/>
    <row r="3389" s="1" customFormat="1"/>
    <row r="3390" s="1" customFormat="1"/>
    <row r="3391" s="1" customFormat="1"/>
    <row r="3392" s="1" customFormat="1"/>
    <row r="3393" s="1" customFormat="1"/>
    <row r="3394" s="1" customFormat="1"/>
    <row r="3395" s="1" customFormat="1"/>
    <row r="3396" s="1" customFormat="1"/>
    <row r="3397" s="1" customFormat="1"/>
    <row r="3398" s="1" customFormat="1"/>
    <row r="3399" s="1" customFormat="1"/>
    <row r="3400" s="1" customFormat="1"/>
    <row r="3401" s="1" customFormat="1"/>
    <row r="3402" s="1" customFormat="1"/>
    <row r="3403" s="1" customFormat="1"/>
    <row r="3404" s="1" customFormat="1"/>
    <row r="3405" s="1" customFormat="1"/>
    <row r="3406" s="1" customFormat="1"/>
    <row r="3407" s="1" customFormat="1"/>
    <row r="3408" s="1" customFormat="1"/>
    <row r="3409" s="1" customFormat="1"/>
    <row r="3410" s="1" customFormat="1"/>
    <row r="3411" s="1" customFormat="1"/>
    <row r="3412" s="1" customFormat="1"/>
    <row r="3413" s="1" customFormat="1"/>
    <row r="3414" s="1" customFormat="1"/>
    <row r="3415" s="1" customFormat="1"/>
    <row r="3416" s="1" customFormat="1"/>
    <row r="3417" s="1" customFormat="1"/>
    <row r="3418" s="1" customFormat="1"/>
    <row r="3419" s="1" customFormat="1"/>
    <row r="3420" s="1" customFormat="1"/>
    <row r="3421" s="1" customFormat="1"/>
    <row r="3422" s="1" customFormat="1"/>
    <row r="3423" s="1" customFormat="1"/>
    <row r="3424" s="1" customFormat="1"/>
    <row r="3425" s="1" customFormat="1"/>
    <row r="3426" s="1" customFormat="1"/>
    <row r="3427" s="1" customFormat="1"/>
    <row r="3428" s="1" customFormat="1"/>
    <row r="3429" s="1" customFormat="1"/>
    <row r="3430" s="1" customFormat="1"/>
    <row r="3431" s="1" customFormat="1"/>
    <row r="3432" s="1" customFormat="1"/>
    <row r="3433" s="1" customFormat="1"/>
    <row r="3434" s="1" customFormat="1"/>
    <row r="3435" s="1" customFormat="1"/>
    <row r="3436" s="1" customFormat="1"/>
    <row r="3437" s="1" customFormat="1"/>
    <row r="3438" s="1" customFormat="1"/>
    <row r="3439" s="1" customFormat="1"/>
    <row r="3440" s="1" customFormat="1"/>
    <row r="3441" s="1" customFormat="1"/>
    <row r="3442" s="1" customFormat="1"/>
    <row r="3443" s="1" customFormat="1"/>
    <row r="3444" s="1" customFormat="1"/>
    <row r="3445" s="1" customFormat="1"/>
    <row r="3446" s="1" customFormat="1"/>
    <row r="3447" s="1" customFormat="1"/>
    <row r="3448" s="1" customFormat="1"/>
    <row r="3449" s="1" customFormat="1"/>
    <row r="3450" s="1" customFormat="1"/>
    <row r="3451" s="1" customFormat="1"/>
    <row r="3452" s="1" customFormat="1"/>
    <row r="3453" s="1" customFormat="1"/>
    <row r="3454" s="1" customFormat="1"/>
    <row r="3455" s="1" customFormat="1"/>
    <row r="3456" s="1" customFormat="1"/>
    <row r="3457" s="1" customFormat="1"/>
    <row r="3458" s="1" customFormat="1"/>
    <row r="3459" s="1" customFormat="1"/>
    <row r="3460" s="1" customFormat="1"/>
    <row r="3461" s="1" customFormat="1"/>
    <row r="3462" s="1" customFormat="1"/>
    <row r="3463" s="1" customFormat="1"/>
    <row r="3464" s="1" customFormat="1"/>
    <row r="3465" s="1" customFormat="1"/>
    <row r="3466" s="1" customFormat="1"/>
    <row r="3467" s="1" customFormat="1"/>
    <row r="3468" s="1" customFormat="1"/>
    <row r="3469" s="1" customFormat="1"/>
    <row r="3470" s="1" customFormat="1"/>
    <row r="3471" s="1" customFormat="1"/>
    <row r="3472" s="1" customFormat="1"/>
    <row r="3473" s="1" customFormat="1"/>
    <row r="3474" s="1" customFormat="1"/>
    <row r="3475" s="1" customFormat="1"/>
    <row r="3476" s="1" customFormat="1"/>
    <row r="3477" s="1" customFormat="1"/>
    <row r="3478" s="1" customFormat="1"/>
    <row r="3479" s="1" customFormat="1"/>
    <row r="3480" s="1" customFormat="1"/>
    <row r="3481" s="1" customFormat="1"/>
    <row r="3482" s="1" customFormat="1"/>
    <row r="3483" s="1" customFormat="1"/>
    <row r="3484" s="1" customFormat="1"/>
    <row r="3485" s="1" customFormat="1"/>
    <row r="3486" s="1" customFormat="1"/>
    <row r="3487" s="1" customFormat="1"/>
    <row r="3488" s="1" customFormat="1"/>
    <row r="3489" s="1" customFormat="1"/>
    <row r="3490" s="1" customFormat="1"/>
    <row r="3491" s="1" customFormat="1"/>
    <row r="3492" s="1" customFormat="1"/>
    <row r="3493" s="1" customFormat="1"/>
    <row r="3494" s="1" customFormat="1"/>
    <row r="3495" s="1" customFormat="1"/>
    <row r="3496" s="1" customFormat="1"/>
    <row r="3497" s="1" customFormat="1"/>
    <row r="3498" s="1" customFormat="1"/>
    <row r="3499" s="1" customFormat="1"/>
    <row r="3500" s="1" customFormat="1"/>
    <row r="3501" s="1" customFormat="1"/>
    <row r="3502" s="1" customFormat="1"/>
    <row r="3503" s="1" customFormat="1"/>
    <row r="3504" s="1" customFormat="1"/>
    <row r="3505" s="1" customFormat="1"/>
    <row r="3506" s="1" customFormat="1"/>
    <row r="3507" s="1" customFormat="1"/>
    <row r="3508" s="1" customFormat="1"/>
    <row r="3509" s="1" customFormat="1"/>
    <row r="3510" s="1" customFormat="1"/>
    <row r="3511" s="1" customFormat="1"/>
    <row r="3512" s="1" customFormat="1"/>
    <row r="3513" s="1" customFormat="1"/>
    <row r="3514" s="1" customFormat="1"/>
    <row r="3515" s="1" customFormat="1"/>
    <row r="3516" s="1" customFormat="1"/>
    <row r="3517" s="1" customFormat="1"/>
    <row r="3518" s="1" customFormat="1"/>
    <row r="3519" s="1" customFormat="1"/>
    <row r="3520" s="1" customFormat="1"/>
    <row r="3521" s="1" customFormat="1"/>
    <row r="3522" s="1" customFormat="1"/>
    <row r="3523" s="1" customFormat="1"/>
    <row r="3524" s="1" customFormat="1"/>
    <row r="3525" s="1" customFormat="1"/>
    <row r="3526" s="1" customFormat="1"/>
    <row r="3527" s="1" customFormat="1"/>
    <row r="3528" s="1" customFormat="1"/>
    <row r="3529" s="1" customFormat="1"/>
    <row r="3530" s="1" customFormat="1"/>
    <row r="3531" s="1" customFormat="1"/>
    <row r="3532" s="1" customFormat="1"/>
    <row r="3533" s="1" customFormat="1"/>
    <row r="3534" s="1" customFormat="1"/>
    <row r="3535" s="1" customFormat="1"/>
    <row r="3536" s="1" customFormat="1"/>
    <row r="3537" s="1" customFormat="1"/>
    <row r="3538" s="1" customFormat="1"/>
    <row r="3539" s="1" customFormat="1"/>
    <row r="3540" s="1" customFormat="1"/>
    <row r="3541" s="1" customFormat="1"/>
    <row r="3542" s="1" customFormat="1"/>
    <row r="3543" s="1" customFormat="1"/>
    <row r="3544" s="1" customFormat="1"/>
    <row r="3545" s="1" customFormat="1"/>
    <row r="3546" s="1" customFormat="1"/>
    <row r="3547" s="1" customFormat="1"/>
    <row r="3548" s="1" customFormat="1"/>
    <row r="3549" s="1" customFormat="1"/>
    <row r="3550" s="1" customFormat="1"/>
    <row r="3551" s="1" customFormat="1"/>
    <row r="3552" s="1" customFormat="1"/>
    <row r="3553" s="1" customFormat="1"/>
    <row r="3554" s="1" customFormat="1"/>
    <row r="3555" s="1" customFormat="1"/>
    <row r="3556" s="1" customFormat="1"/>
    <row r="3557" s="1" customFormat="1"/>
    <row r="3558" s="1" customFormat="1"/>
    <row r="3559" s="1" customFormat="1"/>
    <row r="3560" s="1" customFormat="1"/>
    <row r="3561" s="1" customFormat="1"/>
    <row r="3562" s="1" customFormat="1"/>
    <row r="3563" s="1" customFormat="1"/>
    <row r="3564" s="1" customFormat="1"/>
    <row r="3565" s="1" customFormat="1"/>
    <row r="3566" s="1" customFormat="1"/>
    <row r="3567" s="1" customFormat="1"/>
    <row r="3568" s="1" customFormat="1"/>
    <row r="3569" s="1" customFormat="1"/>
    <row r="3570" s="1" customFormat="1"/>
    <row r="3571" s="1" customFormat="1"/>
    <row r="3572" s="1" customFormat="1"/>
    <row r="3573" s="1" customFormat="1"/>
    <row r="3574" s="1" customFormat="1"/>
    <row r="3575" s="1" customFormat="1"/>
    <row r="3576" s="1" customFormat="1"/>
    <row r="3577" s="1" customFormat="1"/>
    <row r="3578" s="1" customFormat="1"/>
    <row r="3579" s="1" customFormat="1"/>
    <row r="3580" s="1" customFormat="1"/>
    <row r="3581" s="1" customFormat="1"/>
    <row r="3582" s="1" customFormat="1"/>
    <row r="3583" s="1" customFormat="1"/>
    <row r="3584" s="1" customFormat="1"/>
    <row r="3585" s="1" customFormat="1"/>
    <row r="3586" s="1" customFormat="1"/>
    <row r="3587" s="1" customFormat="1"/>
    <row r="3588" s="1" customFormat="1"/>
    <row r="3589" s="1" customFormat="1"/>
    <row r="3590" s="1" customFormat="1"/>
    <row r="3591" s="1" customFormat="1"/>
    <row r="3592" s="1" customFormat="1"/>
    <row r="3593" s="1" customFormat="1"/>
    <row r="3594" s="1" customFormat="1"/>
    <row r="3595" s="1" customFormat="1"/>
    <row r="3596" s="1" customFormat="1"/>
    <row r="3597" s="1" customFormat="1"/>
    <row r="3598" s="1" customFormat="1"/>
    <row r="3599" s="1" customFormat="1"/>
    <row r="3600" s="1" customFormat="1"/>
    <row r="3601" s="1" customFormat="1"/>
    <row r="3602" s="1" customFormat="1"/>
    <row r="3603" s="1" customFormat="1"/>
    <row r="3604" s="1" customFormat="1"/>
    <row r="3605" s="1" customFormat="1"/>
    <row r="3606" s="1" customFormat="1"/>
    <row r="3607" s="1" customFormat="1"/>
    <row r="3608" s="1" customFormat="1"/>
    <row r="3609" s="1" customFormat="1"/>
    <row r="3610" s="1" customFormat="1"/>
    <row r="3611" s="1" customFormat="1"/>
    <row r="3612" s="1" customFormat="1"/>
    <row r="3613" s="1" customFormat="1"/>
    <row r="3614" s="1" customFormat="1"/>
    <row r="3615" s="1" customFormat="1"/>
    <row r="3616" s="1" customFormat="1"/>
    <row r="3617" s="1" customFormat="1"/>
    <row r="3618" s="1" customFormat="1"/>
    <row r="3619" s="1" customFormat="1"/>
    <row r="3620" s="1" customFormat="1"/>
    <row r="3621" s="1" customFormat="1"/>
    <row r="3622" s="1" customFormat="1"/>
    <row r="3623" s="1" customFormat="1"/>
    <row r="3624" s="1" customFormat="1"/>
    <row r="3625" s="1" customFormat="1"/>
    <row r="3626" s="1" customFormat="1"/>
    <row r="3627" s="1" customFormat="1"/>
    <row r="3628" s="1" customFormat="1"/>
    <row r="3629" s="1" customFormat="1"/>
    <row r="3630" s="1" customFormat="1"/>
    <row r="3631" s="1" customFormat="1"/>
    <row r="3632" s="1" customFormat="1"/>
    <row r="3633" s="1" customFormat="1"/>
    <row r="3634" s="1" customFormat="1"/>
    <row r="3635" s="1" customFormat="1"/>
    <row r="3636" s="1" customFormat="1"/>
    <row r="3637" s="1" customFormat="1"/>
    <row r="3638" s="1" customFormat="1"/>
    <row r="3639" s="1" customFormat="1"/>
    <row r="3640" s="1" customFormat="1"/>
    <row r="3641" s="1" customFormat="1"/>
    <row r="3642" s="1" customFormat="1"/>
    <row r="3643" s="1" customFormat="1"/>
    <row r="3644" s="1" customFormat="1"/>
    <row r="3645" s="1" customFormat="1"/>
    <row r="3646" s="1" customFormat="1"/>
    <row r="3647" s="1" customFormat="1"/>
    <row r="3648" s="1" customFormat="1"/>
    <row r="3649" s="1" customFormat="1"/>
    <row r="3650" s="1" customFormat="1"/>
    <row r="3651" s="1" customFormat="1"/>
    <row r="3652" s="1" customFormat="1"/>
    <row r="3653" s="1" customFormat="1"/>
    <row r="3654" s="1" customFormat="1"/>
    <row r="3655" s="1" customFormat="1"/>
    <row r="3656" s="1" customFormat="1"/>
    <row r="3657" s="1" customFormat="1"/>
    <row r="3658" s="1" customFormat="1"/>
    <row r="3659" s="1" customFormat="1"/>
    <row r="3660" s="1" customFormat="1"/>
    <row r="3661" s="1" customFormat="1"/>
    <row r="3662" s="1" customFormat="1"/>
    <row r="3663" s="1" customFormat="1"/>
    <row r="3664" s="1" customFormat="1"/>
    <row r="3665" s="1" customFormat="1"/>
    <row r="3666" s="1" customFormat="1"/>
    <row r="3667" s="1" customFormat="1"/>
    <row r="3668" s="1" customFormat="1"/>
    <row r="3669" s="1" customFormat="1"/>
    <row r="3670" s="1" customFormat="1"/>
    <row r="3671" s="1" customFormat="1"/>
    <row r="3672" s="1" customFormat="1"/>
    <row r="3673" s="1" customFormat="1"/>
    <row r="3674" s="1" customFormat="1"/>
    <row r="3675" s="1" customFormat="1"/>
    <row r="3676" s="1" customFormat="1"/>
    <row r="3677" s="1" customFormat="1"/>
    <row r="3678" s="1" customFormat="1"/>
    <row r="3679" s="1" customFormat="1"/>
    <row r="3680" s="1" customFormat="1"/>
    <row r="3681" s="1" customFormat="1"/>
    <row r="3682" s="1" customFormat="1"/>
    <row r="3683" s="1" customFormat="1"/>
    <row r="3684" s="1" customFormat="1"/>
    <row r="3685" s="1" customFormat="1"/>
    <row r="3686" s="1" customFormat="1"/>
    <row r="3687" s="1" customFormat="1"/>
    <row r="3688" s="1" customFormat="1"/>
    <row r="3689" s="1" customFormat="1"/>
    <row r="3690" s="1" customFormat="1"/>
    <row r="3691" s="1" customFormat="1"/>
    <row r="3692" s="1" customFormat="1"/>
    <row r="3693" s="1" customFormat="1"/>
    <row r="3694" s="1" customFormat="1"/>
    <row r="3695" s="1" customFormat="1"/>
    <row r="3696" s="1" customFormat="1"/>
    <row r="3697" s="1" customFormat="1"/>
    <row r="3698" s="1" customFormat="1"/>
    <row r="3699" s="1" customFormat="1"/>
    <row r="3700" s="1" customFormat="1"/>
    <row r="3701" s="1" customFormat="1"/>
    <row r="3702" s="1" customFormat="1"/>
    <row r="3703" s="1" customFormat="1"/>
    <row r="3704" s="1" customFormat="1"/>
    <row r="3705" s="1" customFormat="1"/>
    <row r="3706" s="1" customFormat="1"/>
    <row r="3707" s="1" customFormat="1"/>
    <row r="3708" s="1" customFormat="1"/>
    <row r="3709" s="1" customFormat="1"/>
    <row r="3710" s="1" customFormat="1"/>
    <row r="3711" s="1" customFormat="1"/>
    <row r="3712" s="1" customFormat="1"/>
    <row r="3713" s="1" customFormat="1"/>
    <row r="3714" s="1" customFormat="1"/>
    <row r="3715" s="1" customFormat="1"/>
    <row r="3716" s="1" customFormat="1"/>
    <row r="3717" s="1" customFormat="1"/>
    <row r="3718" s="1" customFormat="1"/>
    <row r="3719" s="1" customFormat="1"/>
    <row r="3720" s="1" customFormat="1"/>
    <row r="3721" s="1" customFormat="1"/>
    <row r="3722" s="1" customFormat="1"/>
    <row r="3723" s="1" customFormat="1"/>
    <row r="3724" s="1" customFormat="1"/>
    <row r="3725" s="1" customFormat="1"/>
    <row r="3726" s="1" customFormat="1"/>
    <row r="3727" s="1" customFormat="1"/>
    <row r="3728" s="1" customFormat="1"/>
    <row r="3729" s="1" customFormat="1"/>
    <row r="3730" s="1" customFormat="1"/>
    <row r="3731" s="1" customFormat="1"/>
    <row r="3732" s="1" customFormat="1"/>
    <row r="3733" s="1" customFormat="1"/>
    <row r="3734" s="1" customFormat="1"/>
    <row r="3735" s="1" customFormat="1"/>
    <row r="3736" s="1" customFormat="1"/>
    <row r="3737" s="1" customFormat="1"/>
    <row r="3738" s="1" customFormat="1"/>
    <row r="3739" s="1" customFormat="1"/>
    <row r="3740" s="1" customFormat="1"/>
    <row r="3741" s="1" customFormat="1"/>
    <row r="3742" s="1" customFormat="1"/>
    <row r="3743" s="1" customFormat="1"/>
    <row r="3744" s="1" customFormat="1"/>
    <row r="3745" s="1" customFormat="1"/>
    <row r="3746" s="1" customFormat="1"/>
    <row r="3747" s="1" customFormat="1"/>
    <row r="3748" s="1" customFormat="1"/>
    <row r="3749" s="1" customFormat="1"/>
    <row r="3750" s="1" customFormat="1"/>
    <row r="3751" s="1" customFormat="1"/>
    <row r="3752" s="1" customFormat="1"/>
    <row r="3753" s="1" customFormat="1"/>
    <row r="3754" s="1" customFormat="1"/>
    <row r="3755" s="1" customFormat="1"/>
    <row r="3756" s="1" customFormat="1"/>
    <row r="3757" s="1" customFormat="1"/>
    <row r="3758" s="1" customFormat="1"/>
    <row r="3759" s="1" customFormat="1"/>
    <row r="3760" s="1" customFormat="1"/>
    <row r="3761" s="1" customFormat="1"/>
    <row r="3762" s="1" customFormat="1"/>
    <row r="3763" s="1" customFormat="1"/>
    <row r="3764" s="1" customFormat="1"/>
    <row r="3765" s="1" customFormat="1"/>
    <row r="3766" s="1" customFormat="1"/>
    <row r="3767" s="1" customFormat="1"/>
    <row r="3768" s="1" customFormat="1"/>
    <row r="3769" s="1" customFormat="1"/>
    <row r="3770" s="1" customFormat="1"/>
    <row r="3771" s="1" customFormat="1"/>
    <row r="3772" s="1" customFormat="1"/>
    <row r="3773" s="1" customFormat="1"/>
    <row r="3774" s="1" customFormat="1"/>
    <row r="3775" s="1" customFormat="1"/>
    <row r="3776" s="1" customFormat="1"/>
    <row r="3777" s="1" customFormat="1"/>
    <row r="3778" s="1" customFormat="1"/>
    <row r="3779" s="1" customFormat="1"/>
    <row r="3780" s="1" customFormat="1"/>
    <row r="3781" s="1" customFormat="1"/>
    <row r="3782" s="1" customFormat="1"/>
    <row r="3783" s="1" customFormat="1"/>
    <row r="3784" s="1" customFormat="1"/>
    <row r="3785" s="1" customFormat="1"/>
    <row r="3786" s="1" customFormat="1"/>
    <row r="3787" s="1" customFormat="1"/>
    <row r="3788" s="1" customFormat="1"/>
    <row r="3789" s="1" customFormat="1"/>
    <row r="3790" s="1" customFormat="1"/>
    <row r="3791" s="1" customFormat="1"/>
    <row r="3792" s="1" customFormat="1"/>
    <row r="3793" s="1" customFormat="1"/>
    <row r="3794" s="1" customFormat="1"/>
    <row r="3795" s="1" customFormat="1"/>
    <row r="3796" s="1" customFormat="1"/>
    <row r="3797" s="1" customFormat="1"/>
    <row r="3798" s="1" customFormat="1"/>
    <row r="3799" s="1" customFormat="1"/>
    <row r="3800" s="1" customFormat="1"/>
    <row r="3801" s="1" customFormat="1"/>
    <row r="3802" s="1" customFormat="1"/>
    <row r="3803" s="1" customFormat="1"/>
    <row r="3804" s="1" customFormat="1"/>
    <row r="3805" s="1" customFormat="1"/>
    <row r="3806" s="1" customFormat="1"/>
    <row r="3807" s="1" customFormat="1"/>
    <row r="3808" s="1" customFormat="1"/>
    <row r="3809" s="1" customFormat="1"/>
    <row r="3810" s="1" customFormat="1"/>
    <row r="3811" s="1" customFormat="1"/>
    <row r="3812" s="1" customFormat="1"/>
    <row r="3813" s="1" customFormat="1"/>
    <row r="3814" s="1" customFormat="1"/>
    <row r="3815" s="1" customFormat="1"/>
    <row r="3816" s="1" customFormat="1"/>
    <row r="3817" s="1" customFormat="1"/>
    <row r="3818" s="1" customFormat="1"/>
    <row r="3819" s="1" customFormat="1"/>
    <row r="3820" s="1" customFormat="1"/>
    <row r="3821" s="1" customFormat="1"/>
    <row r="3822" s="1" customFormat="1"/>
    <row r="3823" s="1" customFormat="1"/>
    <row r="3824" s="1" customFormat="1"/>
    <row r="3825" s="1" customFormat="1"/>
    <row r="3826" s="1" customFormat="1"/>
    <row r="3827" s="1" customFormat="1"/>
    <row r="3828" s="1" customFormat="1"/>
    <row r="3829" s="1" customFormat="1"/>
    <row r="3830" s="1" customFormat="1"/>
    <row r="3831" s="1" customFormat="1"/>
    <row r="3832" s="1" customFormat="1"/>
    <row r="3833" s="1" customFormat="1"/>
    <row r="3834" s="1" customFormat="1"/>
    <row r="3835" s="1" customFormat="1"/>
    <row r="3836" s="1" customFormat="1"/>
    <row r="3837" s="1" customFormat="1"/>
    <row r="3838" s="1" customFormat="1"/>
    <row r="3839" s="1" customFormat="1"/>
    <row r="3840" s="1" customFormat="1"/>
    <row r="3841" s="1" customFormat="1"/>
    <row r="3842" s="1" customFormat="1"/>
    <row r="3843" s="1" customFormat="1"/>
    <row r="3844" s="1" customFormat="1"/>
    <row r="3845" s="1" customFormat="1"/>
    <row r="3846" s="1" customFormat="1"/>
    <row r="3847" s="1" customFormat="1"/>
    <row r="3848" s="1" customFormat="1"/>
    <row r="3849" s="1" customFormat="1"/>
    <row r="3850" s="1" customFormat="1"/>
    <row r="3851" s="1" customFormat="1"/>
    <row r="3852" s="1" customFormat="1"/>
    <row r="3853" s="1" customFormat="1"/>
    <row r="3854" s="1" customFormat="1"/>
    <row r="3855" s="1" customFormat="1"/>
    <row r="3856" s="1" customFormat="1"/>
    <row r="3857" s="1" customFormat="1"/>
    <row r="3858" s="1" customFormat="1"/>
    <row r="3859" s="1" customFormat="1"/>
    <row r="3860" s="1" customFormat="1"/>
    <row r="3861" s="1" customFormat="1"/>
    <row r="3862" s="1" customFormat="1"/>
    <row r="3863" s="1" customFormat="1"/>
    <row r="3864" s="1" customFormat="1"/>
    <row r="3865" s="1" customFormat="1"/>
    <row r="3866" s="1" customFormat="1"/>
    <row r="3867" s="1" customFormat="1"/>
    <row r="3868" s="1" customFormat="1"/>
    <row r="3869" s="1" customFormat="1"/>
    <row r="3870" s="1" customFormat="1"/>
    <row r="3871" s="1" customFormat="1"/>
    <row r="3872" s="1" customFormat="1"/>
    <row r="3873" s="1" customFormat="1"/>
    <row r="3874" s="1" customFormat="1"/>
    <row r="3875" s="1" customFormat="1"/>
    <row r="3876" s="1" customFormat="1"/>
    <row r="3877" s="1" customFormat="1"/>
    <row r="3878" s="1" customFormat="1"/>
    <row r="3879" s="1" customFormat="1"/>
    <row r="3880" s="1" customFormat="1"/>
    <row r="3881" s="1" customFormat="1"/>
    <row r="3882" s="1" customFormat="1"/>
    <row r="3883" s="1" customFormat="1"/>
    <row r="3884" s="1" customFormat="1"/>
    <row r="3885" s="1" customFormat="1"/>
    <row r="3886" s="1" customFormat="1"/>
    <row r="3887" s="1" customFormat="1"/>
    <row r="3888" s="1" customFormat="1"/>
    <row r="3889" s="1" customFormat="1"/>
    <row r="3890" s="1" customFormat="1"/>
    <row r="3891" s="1" customFormat="1"/>
    <row r="3892" s="1" customFormat="1"/>
    <row r="3893" s="1" customFormat="1"/>
    <row r="3894" s="1" customFormat="1"/>
    <row r="3895" s="1" customFormat="1"/>
    <row r="3896" s="1" customFormat="1"/>
    <row r="3897" s="1" customFormat="1"/>
    <row r="3898" s="1" customFormat="1"/>
    <row r="3899" s="1" customFormat="1"/>
    <row r="3900" s="1" customFormat="1"/>
    <row r="3901" s="1" customFormat="1"/>
    <row r="3902" s="1" customFormat="1"/>
    <row r="3903" s="1" customFormat="1"/>
    <row r="3904" s="1" customFormat="1"/>
    <row r="3905" s="1" customFormat="1"/>
    <row r="3906" s="1" customFormat="1"/>
    <row r="3907" s="1" customFormat="1"/>
    <row r="3908" s="1" customFormat="1"/>
    <row r="3909" s="1" customFormat="1"/>
    <row r="3910" s="1" customFormat="1"/>
    <row r="3911" s="1" customFormat="1"/>
    <row r="3912" s="1" customFormat="1"/>
    <row r="3913" s="1" customFormat="1"/>
    <row r="3914" s="1" customFormat="1"/>
    <row r="3915" s="1" customFormat="1"/>
    <row r="3916" s="1" customFormat="1"/>
    <row r="3917" s="1" customFormat="1"/>
    <row r="3918" s="1" customFormat="1"/>
    <row r="3919" s="1" customFormat="1"/>
    <row r="3920" s="1" customFormat="1"/>
    <row r="3921" s="1" customFormat="1"/>
    <row r="3922" s="1" customFormat="1"/>
    <row r="3923" s="1" customFormat="1"/>
    <row r="3924" s="1" customFormat="1"/>
    <row r="3925" s="1" customFormat="1"/>
    <row r="3926" s="1" customFormat="1"/>
    <row r="3927" s="1" customFormat="1"/>
    <row r="3928" s="1" customFormat="1"/>
    <row r="3929" s="1" customFormat="1"/>
    <row r="3930" s="1" customFormat="1"/>
    <row r="3931" s="1" customFormat="1"/>
    <row r="3932" s="1" customFormat="1"/>
    <row r="3933" s="1" customFormat="1"/>
    <row r="3934" s="1" customFormat="1"/>
    <row r="3935" s="1" customFormat="1"/>
    <row r="3936" s="1" customFormat="1"/>
    <row r="3937" s="1" customFormat="1"/>
    <row r="3938" s="1" customFormat="1"/>
    <row r="3939" s="1" customFormat="1"/>
    <row r="3940" s="1" customFormat="1"/>
    <row r="3941" s="1" customFormat="1"/>
    <row r="3942" s="1" customFormat="1"/>
    <row r="3943" s="1" customFormat="1"/>
    <row r="3944" s="1" customFormat="1"/>
    <row r="3945" s="1" customFormat="1"/>
    <row r="3946" s="1" customFormat="1"/>
    <row r="3947" s="1" customFormat="1"/>
    <row r="3948" s="1" customFormat="1"/>
    <row r="3949" s="1" customFormat="1"/>
    <row r="3950" s="1" customFormat="1"/>
    <row r="3951" s="1" customFormat="1"/>
    <row r="3952" s="1" customFormat="1"/>
    <row r="3953" s="1" customFormat="1"/>
    <row r="3954" s="1" customFormat="1"/>
    <row r="3955" s="1" customFormat="1"/>
    <row r="3956" s="1" customFormat="1"/>
    <row r="3957" s="1" customFormat="1"/>
    <row r="3958" s="1" customFormat="1"/>
    <row r="3959" s="1" customFormat="1"/>
    <row r="3960" s="1" customFormat="1"/>
    <row r="3961" s="1" customFormat="1"/>
    <row r="3962" s="1" customFormat="1"/>
    <row r="3963" s="1" customFormat="1"/>
    <row r="3964" s="1" customFormat="1"/>
    <row r="3965" s="1" customFormat="1"/>
    <row r="3966" s="1" customFormat="1"/>
    <row r="3967" s="1" customFormat="1"/>
    <row r="3968" s="1" customFormat="1"/>
    <row r="3969" s="1" customFormat="1"/>
    <row r="3970" s="1" customFormat="1"/>
    <row r="3971" s="1" customFormat="1"/>
    <row r="3972" s="1" customFormat="1"/>
    <row r="3973" s="1" customFormat="1"/>
    <row r="3974" s="1" customFormat="1"/>
    <row r="3975" s="1" customFormat="1"/>
    <row r="3976" s="1" customFormat="1"/>
    <row r="3977" s="1" customFormat="1"/>
    <row r="3978" s="1" customFormat="1"/>
    <row r="3979" s="1" customFormat="1"/>
    <row r="3980" s="1" customFormat="1"/>
    <row r="3981" s="1" customFormat="1"/>
    <row r="3982" s="1" customFormat="1"/>
    <row r="3983" s="1" customFormat="1"/>
    <row r="3984" s="1" customFormat="1"/>
    <row r="3985" s="1" customFormat="1"/>
    <row r="3986" s="1" customFormat="1"/>
    <row r="3987" s="1" customFormat="1"/>
    <row r="3988" s="1" customFormat="1"/>
    <row r="3989" s="1" customFormat="1"/>
    <row r="3990" s="1" customFormat="1"/>
    <row r="3991" s="1" customFormat="1"/>
    <row r="3992" s="1" customFormat="1"/>
    <row r="3993" s="1" customFormat="1"/>
    <row r="3994" s="1" customFormat="1"/>
    <row r="3995" s="1" customFormat="1"/>
    <row r="3996" s="1" customFormat="1"/>
    <row r="3997" s="1" customFormat="1"/>
    <row r="3998" s="1" customFormat="1"/>
    <row r="3999" s="1" customFormat="1"/>
    <row r="4000" s="1" customFormat="1"/>
    <row r="4001" s="1" customFormat="1"/>
    <row r="4002" s="1" customFormat="1"/>
    <row r="4003" s="1" customFormat="1"/>
    <row r="4004" s="1" customFormat="1"/>
    <row r="4005" s="1" customFormat="1"/>
    <row r="4006" s="1" customFormat="1"/>
    <row r="4007" s="1" customFormat="1"/>
    <row r="4008" s="1" customFormat="1"/>
    <row r="4009" s="1" customFormat="1"/>
    <row r="4010" s="1" customFormat="1"/>
    <row r="4011" s="1" customFormat="1"/>
    <row r="4012" s="1" customFormat="1"/>
    <row r="4013" s="1" customFormat="1"/>
    <row r="4014" s="1" customFormat="1"/>
    <row r="4015" s="1" customFormat="1"/>
    <row r="4016" s="1" customFormat="1"/>
    <row r="4017" s="1" customFormat="1"/>
    <row r="4018" s="1" customFormat="1"/>
    <row r="4019" s="1" customFormat="1"/>
    <row r="4020" s="1" customFormat="1"/>
    <row r="4021" s="1" customFormat="1"/>
    <row r="4022" s="1" customFormat="1"/>
    <row r="4023" s="1" customFormat="1"/>
    <row r="4024" s="1" customFormat="1"/>
    <row r="4025" s="1" customFormat="1"/>
    <row r="4026" s="1" customFormat="1"/>
    <row r="4027" s="1" customFormat="1"/>
    <row r="4028" s="1" customFormat="1"/>
    <row r="4029" s="1" customFormat="1"/>
    <row r="4030" s="1" customFormat="1"/>
    <row r="4031" s="1" customFormat="1"/>
    <row r="4032" s="1" customFormat="1"/>
    <row r="4033" s="1" customFormat="1"/>
    <row r="4034" s="1" customFormat="1"/>
    <row r="4035" s="1" customFormat="1"/>
    <row r="4036" s="1" customFormat="1"/>
    <row r="4037" s="1" customFormat="1"/>
    <row r="4038" s="1" customFormat="1"/>
    <row r="4039" s="1" customFormat="1"/>
    <row r="4040" s="1" customFormat="1"/>
    <row r="4041" s="1" customFormat="1"/>
    <row r="4042" s="1" customFormat="1"/>
    <row r="4043" s="1" customFormat="1"/>
    <row r="4044" s="1" customFormat="1"/>
    <row r="4045" s="1" customFormat="1"/>
    <row r="4046" s="1" customFormat="1"/>
    <row r="4047" s="1" customFormat="1"/>
    <row r="4048" s="1" customFormat="1"/>
    <row r="4049" s="1" customFormat="1"/>
    <row r="4050" s="1" customFormat="1"/>
    <row r="4051" s="1" customFormat="1"/>
    <row r="4052" s="1" customFormat="1"/>
    <row r="4053" s="1" customFormat="1"/>
    <row r="4054" s="1" customFormat="1"/>
    <row r="4055" s="1" customFormat="1"/>
    <row r="4056" s="1" customFormat="1"/>
    <row r="4057" s="1" customFormat="1"/>
    <row r="4058" s="1" customFormat="1"/>
    <row r="4059" s="1" customFormat="1"/>
    <row r="4060" s="1" customFormat="1"/>
    <row r="4061" s="1" customFormat="1"/>
    <row r="4062" s="1" customFormat="1"/>
    <row r="4063" s="1" customFormat="1"/>
    <row r="4064" s="1" customFormat="1"/>
    <row r="4065" s="1" customFormat="1"/>
    <row r="4066" s="1" customFormat="1"/>
    <row r="4067" s="1" customFormat="1"/>
    <row r="4068" s="1" customFormat="1"/>
    <row r="4069" s="1" customFormat="1"/>
    <row r="4070" s="1" customFormat="1"/>
    <row r="4071" s="1" customFormat="1"/>
    <row r="4072" s="1" customFormat="1"/>
    <row r="4073" s="1" customFormat="1"/>
    <row r="4074" s="1" customFormat="1"/>
    <row r="4075" s="1" customFormat="1"/>
    <row r="4076" s="1" customFormat="1"/>
    <row r="4077" s="1" customFormat="1"/>
    <row r="4078" s="1" customFormat="1"/>
    <row r="4079" s="1" customFormat="1"/>
    <row r="4080" s="1" customFormat="1"/>
    <row r="4081" s="1" customFormat="1"/>
    <row r="4082" s="1" customFormat="1"/>
    <row r="4083" s="1" customFormat="1"/>
    <row r="4084" s="1" customFormat="1"/>
    <row r="4085" s="1" customFormat="1"/>
    <row r="4086" s="1" customFormat="1"/>
    <row r="4087" s="1" customFormat="1"/>
    <row r="4088" s="1" customFormat="1"/>
    <row r="4089" s="1" customFormat="1"/>
    <row r="4090" s="1" customFormat="1"/>
    <row r="4091" s="1" customFormat="1"/>
    <row r="4092" s="1" customFormat="1"/>
    <row r="4093" s="1" customFormat="1"/>
    <row r="4094" s="1" customFormat="1"/>
    <row r="4095" s="1" customFormat="1"/>
    <row r="4096" s="1" customFormat="1"/>
    <row r="4097" s="1" customFormat="1"/>
    <row r="4098" s="1" customFormat="1"/>
    <row r="4099" s="1" customFormat="1"/>
    <row r="4100" s="1" customFormat="1"/>
    <row r="4101" s="1" customFormat="1"/>
    <row r="4102" s="1" customFormat="1"/>
    <row r="4103" s="1" customFormat="1"/>
    <row r="4104" s="1" customFormat="1"/>
    <row r="4105" s="1" customFormat="1"/>
    <row r="4106" s="1" customFormat="1"/>
    <row r="4107" s="1" customFormat="1"/>
    <row r="4108" s="1" customFormat="1"/>
    <row r="4109" s="1" customFormat="1"/>
    <row r="4110" s="1" customFormat="1"/>
    <row r="4111" s="1" customFormat="1"/>
    <row r="4112" s="1" customFormat="1"/>
    <row r="4113" s="1" customFormat="1"/>
    <row r="4114" s="1" customFormat="1"/>
    <row r="4115" s="1" customFormat="1"/>
    <row r="4116" s="1" customFormat="1"/>
    <row r="4117" s="1" customFormat="1"/>
    <row r="4118" s="1" customFormat="1"/>
    <row r="4119" s="1" customFormat="1"/>
    <row r="4120" s="1" customFormat="1"/>
    <row r="4121" s="1" customFormat="1"/>
    <row r="4122" s="1" customFormat="1"/>
    <row r="4123" s="1" customFormat="1"/>
    <row r="4124" s="1" customFormat="1"/>
    <row r="4125" s="1" customFormat="1"/>
    <row r="4126" s="1" customFormat="1"/>
    <row r="4127" s="1" customFormat="1"/>
    <row r="4128" s="1" customFormat="1"/>
    <row r="4129" s="1" customFormat="1"/>
    <row r="4130" s="1" customFormat="1"/>
    <row r="4131" s="1" customFormat="1"/>
    <row r="4132" s="1" customFormat="1"/>
    <row r="4133" s="1" customFormat="1"/>
    <row r="4134" s="1" customFormat="1"/>
    <row r="4135" s="1" customFormat="1"/>
    <row r="4136" s="1" customFormat="1"/>
    <row r="4137" s="1" customFormat="1"/>
    <row r="4138" s="1" customFormat="1"/>
    <row r="4139" s="1" customFormat="1"/>
    <row r="4140" s="1" customFormat="1"/>
    <row r="4141" s="1" customFormat="1"/>
    <row r="4142" s="1" customFormat="1"/>
    <row r="4143" s="1" customFormat="1"/>
    <row r="4144" s="1" customFormat="1"/>
    <row r="4145" s="1" customFormat="1"/>
    <row r="4146" s="1" customFormat="1"/>
    <row r="4147" s="1" customFormat="1"/>
    <row r="4148" s="1" customFormat="1"/>
    <row r="4149" s="1" customFormat="1"/>
    <row r="4150" s="1" customFormat="1"/>
    <row r="4151" s="1" customFormat="1"/>
    <row r="4152" s="1" customFormat="1"/>
    <row r="4153" s="1" customFormat="1"/>
    <row r="4154" s="1" customFormat="1"/>
    <row r="4155" s="1" customFormat="1"/>
    <row r="4156" s="1" customFormat="1"/>
    <row r="4157" s="1" customFormat="1"/>
    <row r="4158" s="1" customFormat="1"/>
    <row r="4159" s="1" customFormat="1"/>
    <row r="4160" s="1" customFormat="1"/>
    <row r="4161" s="1" customFormat="1"/>
    <row r="4162" s="1" customFormat="1"/>
    <row r="4163" s="1" customFormat="1"/>
    <row r="4164" s="1" customFormat="1"/>
    <row r="4165" s="1" customFormat="1"/>
    <row r="4166" s="1" customFormat="1"/>
    <row r="4167" s="1" customFormat="1"/>
    <row r="4168" s="1" customFormat="1"/>
    <row r="4169" s="1" customFormat="1"/>
    <row r="4170" s="1" customFormat="1"/>
    <row r="4171" s="1" customFormat="1"/>
    <row r="4172" s="1" customFormat="1"/>
    <row r="4173" s="1" customFormat="1"/>
    <row r="4174" s="1" customFormat="1"/>
    <row r="4175" s="1" customFormat="1"/>
    <row r="4176" s="1" customFormat="1"/>
    <row r="4177" s="1" customFormat="1"/>
    <row r="4178" s="1" customFormat="1"/>
    <row r="4179" s="1" customFormat="1"/>
    <row r="4180" s="1" customFormat="1"/>
    <row r="4181" s="1" customFormat="1"/>
    <row r="4182" s="1" customFormat="1"/>
    <row r="4183" s="1" customFormat="1"/>
    <row r="4184" s="1" customFormat="1"/>
    <row r="4185" s="1" customFormat="1"/>
    <row r="4186" s="1" customFormat="1"/>
    <row r="4187" s="1" customFormat="1"/>
    <row r="4188" s="1" customFormat="1"/>
    <row r="4189" s="1" customFormat="1"/>
    <row r="4190" s="1" customFormat="1"/>
    <row r="4191" s="1" customFormat="1"/>
    <row r="4192" s="1" customFormat="1"/>
    <row r="4193" s="1" customFormat="1"/>
    <row r="4194" s="1" customFormat="1"/>
    <row r="4195" s="1" customFormat="1"/>
    <row r="4196" s="1" customFormat="1"/>
    <row r="4197" s="1" customFormat="1"/>
    <row r="4198" s="1" customFormat="1"/>
    <row r="4199" s="1" customFormat="1"/>
    <row r="4200" s="1" customFormat="1"/>
    <row r="4201" s="1" customFormat="1"/>
    <row r="4202" s="1" customFormat="1"/>
    <row r="4203" s="1" customFormat="1"/>
    <row r="4204" s="1" customFormat="1"/>
    <row r="4205" s="1" customFormat="1"/>
    <row r="4206" s="1" customFormat="1"/>
    <row r="4207" s="1" customFormat="1"/>
    <row r="4208" s="1" customFormat="1"/>
    <row r="4209" s="1" customFormat="1"/>
    <row r="4210" s="1" customFormat="1"/>
    <row r="4211" s="1" customFormat="1"/>
    <row r="4212" s="1" customFormat="1"/>
    <row r="4213" s="1" customFormat="1"/>
    <row r="4214" s="1" customFormat="1"/>
    <row r="4215" s="1" customFormat="1"/>
    <row r="4216" s="1" customFormat="1"/>
    <row r="4217" s="1" customFormat="1"/>
    <row r="4218" s="1" customFormat="1"/>
    <row r="4219" s="1" customFormat="1"/>
    <row r="4220" s="1" customFormat="1"/>
    <row r="4221" s="1" customFormat="1"/>
    <row r="4222" s="1" customFormat="1"/>
    <row r="4223" s="1" customFormat="1"/>
    <row r="4224" s="1" customFormat="1"/>
    <row r="4225" s="1" customFormat="1"/>
    <row r="4226" s="1" customFormat="1"/>
    <row r="4227" s="1" customFormat="1"/>
    <row r="4228" s="1" customFormat="1"/>
    <row r="4229" s="1" customFormat="1"/>
    <row r="4230" s="1" customFormat="1"/>
    <row r="4231" s="1" customFormat="1"/>
    <row r="4232" s="1" customFormat="1"/>
    <row r="4233" s="1" customFormat="1"/>
    <row r="4234" s="1" customFormat="1"/>
    <row r="4235" s="1" customFormat="1"/>
    <row r="4236" s="1" customFormat="1"/>
    <row r="4237" s="1" customFormat="1"/>
    <row r="4238" s="1" customFormat="1"/>
    <row r="4239" s="1" customFormat="1"/>
    <row r="4240" s="1" customFormat="1"/>
    <row r="4241" s="1" customFormat="1"/>
    <row r="4242" s="1" customFormat="1"/>
    <row r="4243" s="1" customFormat="1"/>
    <row r="4244" s="1" customFormat="1"/>
    <row r="4245" s="1" customFormat="1"/>
    <row r="4246" s="1" customFormat="1"/>
    <row r="4247" s="1" customFormat="1"/>
    <row r="4248" s="1" customFormat="1"/>
    <row r="4249" s="1" customFormat="1"/>
    <row r="4250" s="1" customFormat="1"/>
    <row r="4251" s="1" customFormat="1"/>
    <row r="4252" s="1" customFormat="1"/>
    <row r="4253" s="1" customFormat="1"/>
    <row r="4254" s="1" customFormat="1"/>
    <row r="4255" s="1" customFormat="1"/>
    <row r="4256" s="1" customFormat="1"/>
    <row r="4257" s="1" customFormat="1"/>
    <row r="4258" s="1" customFormat="1"/>
    <row r="4259" s="1" customFormat="1"/>
    <row r="4260" s="1" customFormat="1"/>
    <row r="4261" s="1" customFormat="1"/>
    <row r="4262" s="1" customFormat="1"/>
    <row r="4263" s="1" customFormat="1"/>
    <row r="4264" s="1" customFormat="1"/>
    <row r="4265" s="1" customFormat="1"/>
    <row r="4266" s="1" customFormat="1"/>
    <row r="4267" s="1" customFormat="1"/>
    <row r="4268" s="1" customFormat="1"/>
    <row r="4269" s="1" customFormat="1"/>
    <row r="4270" s="1" customFormat="1"/>
    <row r="4271" s="1" customFormat="1"/>
    <row r="4272" s="1" customFormat="1"/>
    <row r="4273" s="1" customFormat="1"/>
    <row r="4274" s="1" customFormat="1"/>
    <row r="4275" s="1" customFormat="1"/>
    <row r="4276" s="1" customFormat="1"/>
    <row r="4277" s="1" customFormat="1"/>
    <row r="4278" s="1" customFormat="1"/>
    <row r="4279" s="1" customFormat="1"/>
    <row r="4280" s="1" customFormat="1"/>
    <row r="4281" s="1" customFormat="1"/>
    <row r="4282" s="1" customFormat="1"/>
    <row r="4283" s="1" customFormat="1"/>
    <row r="4284" s="1" customFormat="1"/>
    <row r="4285" s="1" customFormat="1"/>
    <row r="4286" s="1" customFormat="1"/>
    <row r="4287" s="1" customFormat="1"/>
    <row r="4288" s="1" customFormat="1"/>
    <row r="4289" s="1" customFormat="1"/>
    <row r="4290" s="1" customFormat="1"/>
    <row r="4291" s="1" customFormat="1"/>
    <row r="4292" s="1" customFormat="1"/>
    <row r="4293" s="1" customFormat="1"/>
    <row r="4294" s="1" customFormat="1"/>
    <row r="4295" s="1" customFormat="1"/>
    <row r="4296" s="1" customFormat="1"/>
    <row r="4297" s="1" customFormat="1"/>
    <row r="4298" s="1" customFormat="1"/>
    <row r="4299" s="1" customFormat="1"/>
    <row r="4300" s="1" customFormat="1"/>
    <row r="4301" s="1" customFormat="1"/>
    <row r="4302" s="1" customFormat="1"/>
    <row r="4303" s="1" customFormat="1"/>
    <row r="4304" s="1" customFormat="1"/>
    <row r="4305" s="1" customFormat="1"/>
    <row r="4306" s="1" customFormat="1"/>
    <row r="4307" s="1" customFormat="1"/>
    <row r="4308" s="1" customFormat="1"/>
    <row r="4309" s="1" customFormat="1"/>
    <row r="4310" s="1" customFormat="1"/>
    <row r="4311" s="1" customFormat="1"/>
    <row r="4312" s="1" customFormat="1"/>
    <row r="4313" s="1" customFormat="1"/>
    <row r="4314" s="1" customFormat="1"/>
    <row r="4315" s="1" customFormat="1"/>
    <row r="4316" s="1" customFormat="1"/>
    <row r="4317" s="1" customFormat="1"/>
    <row r="4318" s="1" customFormat="1"/>
    <row r="4319" s="1" customFormat="1"/>
    <row r="4320" s="1" customFormat="1"/>
    <row r="4321" s="1" customFormat="1"/>
    <row r="4322" s="1" customFormat="1"/>
    <row r="4323" s="1" customFormat="1"/>
    <row r="4324" s="1" customFormat="1"/>
    <row r="4325" s="1" customFormat="1"/>
    <row r="4326" s="1" customFormat="1"/>
    <row r="4327" s="1" customFormat="1"/>
    <row r="4328" s="1" customFormat="1"/>
    <row r="4329" s="1" customFormat="1"/>
    <row r="4330" s="1" customFormat="1"/>
    <row r="4331" s="1" customFormat="1"/>
    <row r="4332" s="1" customFormat="1"/>
    <row r="4333" s="1" customFormat="1"/>
    <row r="4334" s="1" customFormat="1"/>
    <row r="4335" s="1" customFormat="1"/>
    <row r="4336" s="1" customFormat="1"/>
    <row r="4337" s="1" customFormat="1"/>
    <row r="4338" s="1" customFormat="1"/>
    <row r="4339" s="1" customFormat="1"/>
    <row r="4340" s="1" customFormat="1"/>
    <row r="4341" s="1" customFormat="1"/>
    <row r="4342" s="1" customFormat="1"/>
    <row r="4343" s="1" customFormat="1"/>
    <row r="4344" s="1" customFormat="1"/>
    <row r="4345" s="1" customFormat="1"/>
    <row r="4346" s="1" customFormat="1"/>
    <row r="4347" s="1" customFormat="1"/>
    <row r="4348" s="1" customFormat="1"/>
    <row r="4349" s="1" customFormat="1"/>
    <row r="4350" s="1" customFormat="1"/>
    <row r="4351" s="1" customFormat="1"/>
    <row r="4352" s="1" customFormat="1"/>
    <row r="4353" s="1" customFormat="1"/>
    <row r="4354" s="1" customFormat="1"/>
    <row r="4355" s="1" customFormat="1"/>
    <row r="4356" s="1" customFormat="1"/>
    <row r="4357" s="1" customFormat="1"/>
    <row r="4358" s="1" customFormat="1"/>
    <row r="4359" s="1" customFormat="1"/>
    <row r="4360" s="1" customFormat="1"/>
    <row r="4361" s="1" customFormat="1"/>
    <row r="4362" s="1" customFormat="1"/>
    <row r="4363" s="1" customFormat="1"/>
    <row r="4364" s="1" customFormat="1"/>
    <row r="4365" s="1" customFormat="1"/>
    <row r="4366" s="1" customFormat="1"/>
    <row r="4367" s="1" customFormat="1"/>
    <row r="4368" s="1" customFormat="1"/>
    <row r="4369" s="1" customFormat="1"/>
    <row r="4370" s="1" customFormat="1"/>
    <row r="4371" s="1" customFormat="1"/>
    <row r="4372" s="1" customFormat="1"/>
    <row r="4373" s="1" customFormat="1"/>
    <row r="4374" s="1" customFormat="1"/>
    <row r="4375" s="1" customFormat="1"/>
    <row r="4376" s="1" customFormat="1"/>
    <row r="4377" s="1" customFormat="1"/>
    <row r="4378" s="1" customFormat="1"/>
    <row r="4379" s="1" customFormat="1"/>
    <row r="4380" s="1" customFormat="1"/>
    <row r="4381" s="1" customFormat="1"/>
    <row r="4382" s="1" customFormat="1"/>
    <row r="4383" s="1" customFormat="1"/>
    <row r="4384" s="1" customFormat="1"/>
    <row r="4385" s="1" customFormat="1"/>
    <row r="4386" s="1" customFormat="1"/>
    <row r="4387" s="1" customFormat="1"/>
    <row r="4388" s="1" customFormat="1"/>
    <row r="4389" s="1" customFormat="1"/>
    <row r="4390" s="1" customFormat="1"/>
    <row r="4391" s="1" customFormat="1"/>
    <row r="4392" s="1" customFormat="1"/>
    <row r="4393" s="1" customFormat="1"/>
    <row r="4394" s="1" customFormat="1"/>
    <row r="4395" s="1" customFormat="1"/>
    <row r="4396" s="1" customFormat="1"/>
    <row r="4397" s="1" customFormat="1"/>
    <row r="4398" s="1" customFormat="1"/>
    <row r="4399" s="1" customFormat="1"/>
    <row r="4400" s="1" customFormat="1"/>
    <row r="4401" s="1" customFormat="1"/>
    <row r="4402" s="1" customFormat="1"/>
    <row r="4403" s="1" customFormat="1"/>
    <row r="4404" s="1" customFormat="1"/>
    <row r="4405" s="1" customFormat="1"/>
    <row r="4406" s="1" customFormat="1"/>
    <row r="4407" s="1" customFormat="1"/>
    <row r="4408" s="1" customFormat="1"/>
    <row r="4409" s="1" customFormat="1"/>
    <row r="4410" s="1" customFormat="1"/>
    <row r="4411" s="1" customFormat="1"/>
    <row r="4412" s="1" customFormat="1"/>
    <row r="4413" s="1" customFormat="1"/>
    <row r="4414" s="1" customFormat="1"/>
    <row r="4415" s="1" customFormat="1"/>
    <row r="4416" s="1" customFormat="1"/>
    <row r="4417" s="1" customFormat="1"/>
    <row r="4418" s="1" customFormat="1"/>
    <row r="4419" s="1" customFormat="1"/>
    <row r="4420" s="1" customFormat="1"/>
    <row r="4421" s="1" customFormat="1"/>
    <row r="4422" s="1" customFormat="1"/>
    <row r="4423" s="1" customFormat="1"/>
    <row r="4424" s="1" customFormat="1"/>
    <row r="4425" s="1" customFormat="1"/>
    <row r="4426" s="1" customFormat="1"/>
    <row r="4427" s="1" customFormat="1"/>
    <row r="4428" s="1" customFormat="1"/>
    <row r="4429" s="1" customFormat="1"/>
    <row r="4430" s="1" customFormat="1"/>
    <row r="4431" s="1" customFormat="1"/>
    <row r="4432" s="1" customFormat="1"/>
    <row r="4433" s="1" customFormat="1"/>
    <row r="4434" s="1" customFormat="1"/>
    <row r="4435" s="1" customFormat="1"/>
    <row r="4436" s="1" customFormat="1"/>
    <row r="4437" s="1" customFormat="1"/>
    <row r="4438" s="1" customFormat="1"/>
    <row r="4439" s="1" customFormat="1"/>
    <row r="4440" s="1" customFormat="1"/>
    <row r="4441" s="1" customFormat="1"/>
    <row r="4442" s="1" customFormat="1"/>
    <row r="4443" s="1" customFormat="1"/>
    <row r="4444" s="1" customFormat="1"/>
    <row r="4445" s="1" customFormat="1"/>
    <row r="4446" s="1" customFormat="1"/>
    <row r="4447" s="1" customFormat="1"/>
    <row r="4448" s="1" customFormat="1"/>
    <row r="4449" s="1" customFormat="1"/>
    <row r="4450" s="1" customFormat="1"/>
    <row r="4451" s="1" customFormat="1"/>
    <row r="4452" s="1" customFormat="1"/>
    <row r="4453" s="1" customFormat="1"/>
    <row r="4454" s="1" customFormat="1"/>
    <row r="4455" s="1" customFormat="1"/>
    <row r="4456" s="1" customFormat="1"/>
    <row r="4457" s="1" customFormat="1"/>
    <row r="4458" s="1" customFormat="1"/>
    <row r="4459" s="1" customFormat="1"/>
    <row r="4460" s="1" customFormat="1"/>
    <row r="4461" s="1" customFormat="1"/>
    <row r="4462" s="1" customFormat="1"/>
    <row r="4463" s="1" customFormat="1"/>
    <row r="4464" s="1" customFormat="1"/>
    <row r="4465" s="1" customFormat="1"/>
    <row r="4466" s="1" customFormat="1"/>
    <row r="4467" s="1" customFormat="1"/>
    <row r="4468" s="1" customFormat="1"/>
    <row r="4469" s="1" customFormat="1"/>
    <row r="4470" s="1" customFormat="1"/>
    <row r="4471" s="1" customFormat="1"/>
    <row r="4472" s="1" customFormat="1"/>
    <row r="4473" s="1" customFormat="1"/>
    <row r="4474" s="1" customFormat="1"/>
    <row r="4475" s="1" customFormat="1"/>
    <row r="4476" s="1" customFormat="1"/>
    <row r="4477" s="1" customFormat="1"/>
    <row r="4478" s="1" customFormat="1"/>
    <row r="4479" s="1" customFormat="1"/>
    <row r="4480" s="1" customFormat="1"/>
    <row r="4481" s="1" customFormat="1"/>
    <row r="4482" s="1" customFormat="1"/>
    <row r="4483" s="1" customFormat="1"/>
    <row r="4484" s="1" customFormat="1"/>
    <row r="4485" s="1" customFormat="1"/>
    <row r="4486" s="1" customFormat="1"/>
    <row r="4487" s="1" customFormat="1"/>
    <row r="4488" s="1" customFormat="1"/>
    <row r="4489" s="1" customFormat="1"/>
    <row r="4490" s="1" customFormat="1"/>
    <row r="4491" s="1" customFormat="1"/>
    <row r="4492" s="1" customFormat="1"/>
    <row r="4493" s="1" customFormat="1"/>
    <row r="4494" s="1" customFormat="1"/>
    <row r="4495" s="1" customFormat="1"/>
    <row r="4496" s="1" customFormat="1"/>
    <row r="4497" s="1" customFormat="1"/>
    <row r="4498" s="1" customFormat="1"/>
    <row r="4499" s="1" customFormat="1"/>
    <row r="4500" s="1" customFormat="1"/>
    <row r="4501" s="1" customFormat="1"/>
    <row r="4502" s="1" customFormat="1"/>
    <row r="4503" s="1" customFormat="1"/>
    <row r="4504" s="1" customFormat="1"/>
    <row r="4505" s="1" customFormat="1"/>
    <row r="4506" s="1" customFormat="1"/>
    <row r="4507" s="1" customFormat="1"/>
    <row r="4508" s="1" customFormat="1"/>
    <row r="4509" s="1" customFormat="1"/>
    <row r="4510" s="1" customFormat="1"/>
    <row r="4511" s="1" customFormat="1"/>
    <row r="4512" s="1" customFormat="1"/>
    <row r="4513" s="1" customFormat="1"/>
    <row r="4514" s="1" customFormat="1"/>
    <row r="4515" s="1" customFormat="1"/>
    <row r="4516" s="1" customFormat="1"/>
    <row r="4517" s="1" customFormat="1"/>
    <row r="4518" s="1" customFormat="1"/>
    <row r="4519" s="1" customFormat="1"/>
    <row r="4520" s="1" customFormat="1"/>
    <row r="4521" s="1" customFormat="1"/>
    <row r="4522" s="1" customFormat="1"/>
    <row r="4523" s="1" customFormat="1"/>
    <row r="4524" s="1" customFormat="1"/>
    <row r="4525" s="1" customFormat="1"/>
    <row r="4526" s="1" customFormat="1"/>
    <row r="4527" s="1" customFormat="1"/>
    <row r="4528" s="1" customFormat="1"/>
    <row r="4529" s="1" customFormat="1"/>
    <row r="4530" s="1" customFormat="1"/>
    <row r="4531" s="1" customFormat="1"/>
    <row r="4532" s="1" customFormat="1"/>
    <row r="4533" s="1" customFormat="1"/>
    <row r="4534" s="1" customFormat="1"/>
    <row r="4535" s="1" customFormat="1"/>
    <row r="4536" s="1" customFormat="1"/>
    <row r="4537" s="1" customFormat="1"/>
    <row r="4538" s="1" customFormat="1"/>
    <row r="4539" s="1" customFormat="1"/>
    <row r="4540" s="1" customFormat="1"/>
    <row r="4541" s="1" customFormat="1"/>
    <row r="4542" s="1" customFormat="1"/>
    <row r="4543" s="1" customFormat="1"/>
    <row r="4544" s="1" customFormat="1"/>
    <row r="4545" s="1" customFormat="1"/>
    <row r="4546" s="1" customFormat="1"/>
    <row r="4547" s="1" customFormat="1"/>
    <row r="4548" s="1" customFormat="1"/>
    <row r="4549" s="1" customFormat="1"/>
    <row r="4550" s="1" customFormat="1"/>
    <row r="4551" s="1" customFormat="1"/>
    <row r="4552" s="1" customFormat="1"/>
    <row r="4553" s="1" customFormat="1"/>
    <row r="4554" s="1" customFormat="1"/>
    <row r="4555" s="1" customFormat="1"/>
    <row r="4556" s="1" customFormat="1"/>
    <row r="4557" s="1" customFormat="1"/>
    <row r="4558" s="1" customFormat="1"/>
    <row r="4559" s="1" customFormat="1"/>
    <row r="4560" s="1" customFormat="1"/>
    <row r="4561" s="1" customFormat="1"/>
    <row r="4562" s="1" customFormat="1"/>
    <row r="4563" s="1" customFormat="1"/>
    <row r="4564" s="1" customFormat="1"/>
    <row r="4565" s="1" customFormat="1"/>
    <row r="4566" s="1" customFormat="1"/>
    <row r="4567" s="1" customFormat="1"/>
    <row r="4568" s="1" customFormat="1"/>
    <row r="4569" s="1" customFormat="1"/>
    <row r="4570" s="1" customFormat="1"/>
    <row r="4571" s="1" customFormat="1"/>
    <row r="4572" s="1" customFormat="1"/>
    <row r="4573" s="1" customFormat="1"/>
    <row r="4574" s="1" customFormat="1"/>
    <row r="4575" s="1" customFormat="1"/>
    <row r="4576" s="1" customFormat="1"/>
    <row r="4577" s="1" customFormat="1"/>
    <row r="4578" s="1" customFormat="1"/>
    <row r="4579" s="1" customFormat="1"/>
    <row r="4580" s="1" customFormat="1"/>
    <row r="4581" s="1" customFormat="1"/>
    <row r="4582" s="1" customFormat="1"/>
    <row r="4583" s="1" customFormat="1"/>
    <row r="4584" s="1" customFormat="1"/>
    <row r="4585" s="1" customFormat="1"/>
    <row r="4586" s="1" customFormat="1"/>
    <row r="4587" s="1" customFormat="1"/>
    <row r="4588" s="1" customFormat="1"/>
    <row r="4589" s="1" customFormat="1"/>
    <row r="4590" s="1" customFormat="1"/>
    <row r="4591" s="1" customFormat="1"/>
    <row r="4592" s="1" customFormat="1"/>
    <row r="4593" s="1" customFormat="1"/>
    <row r="4594" s="1" customFormat="1"/>
    <row r="4595" s="1" customFormat="1"/>
    <row r="4596" s="1" customFormat="1"/>
    <row r="4597" s="1" customFormat="1"/>
    <row r="4598" s="1" customFormat="1"/>
    <row r="4599" s="1" customFormat="1"/>
    <row r="4600" s="1" customFormat="1"/>
    <row r="4601" s="1" customFormat="1"/>
    <row r="4602" s="1" customFormat="1"/>
    <row r="4603" s="1" customFormat="1"/>
    <row r="4604" s="1" customFormat="1"/>
    <row r="4605" s="1" customFormat="1"/>
    <row r="4606" s="1" customFormat="1"/>
    <row r="4607" s="1" customFormat="1"/>
    <row r="4608" s="1" customFormat="1"/>
    <row r="4609" s="1" customFormat="1"/>
    <row r="4610" s="1" customFormat="1"/>
    <row r="4611" s="1" customFormat="1"/>
    <row r="4612" s="1" customFormat="1"/>
    <row r="4613" s="1" customFormat="1"/>
    <row r="4614" s="1" customFormat="1"/>
    <row r="4615" s="1" customFormat="1"/>
    <row r="4616" s="1" customFormat="1"/>
    <row r="4617" s="1" customFormat="1"/>
    <row r="4618" s="1" customFormat="1"/>
    <row r="4619" s="1" customFormat="1"/>
    <row r="4620" s="1" customFormat="1"/>
    <row r="4621" s="1" customFormat="1"/>
    <row r="4622" s="1" customFormat="1"/>
    <row r="4623" s="1" customFormat="1"/>
    <row r="4624" s="1" customFormat="1"/>
    <row r="4625" s="1" customFormat="1"/>
    <row r="4626" s="1" customFormat="1"/>
    <row r="4627" s="1" customFormat="1"/>
    <row r="4628" s="1" customFormat="1"/>
    <row r="4629" s="1" customFormat="1"/>
    <row r="4630" s="1" customFormat="1"/>
    <row r="4631" s="1" customFormat="1"/>
    <row r="4632" s="1" customFormat="1"/>
    <row r="4633" s="1" customFormat="1"/>
    <row r="4634" s="1" customFormat="1"/>
    <row r="4635" s="1" customFormat="1"/>
    <row r="4636" s="1" customFormat="1"/>
    <row r="4637" s="1" customFormat="1"/>
    <row r="4638" s="1" customFormat="1"/>
    <row r="4639" s="1" customFormat="1"/>
    <row r="4640" s="1" customFormat="1"/>
    <row r="4641" s="1" customFormat="1"/>
    <row r="4642" s="1" customFormat="1"/>
    <row r="4643" s="1" customFormat="1"/>
    <row r="4644" s="1" customFormat="1"/>
    <row r="4645" s="1" customFormat="1"/>
    <row r="4646" s="1" customFormat="1"/>
    <row r="4647" s="1" customFormat="1"/>
    <row r="4648" s="1" customFormat="1"/>
    <row r="4649" s="1" customFormat="1"/>
    <row r="4650" s="1" customFormat="1"/>
    <row r="4651" s="1" customFormat="1"/>
    <row r="4652" s="1" customFormat="1"/>
    <row r="4653" s="1" customFormat="1"/>
    <row r="4654" s="1" customFormat="1"/>
    <row r="4655" s="1" customFormat="1"/>
    <row r="4656" s="1" customFormat="1"/>
    <row r="4657" s="1" customFormat="1"/>
    <row r="4658" s="1" customFormat="1"/>
    <row r="4659" s="1" customFormat="1"/>
    <row r="4660" s="1" customFormat="1"/>
    <row r="4661" s="1" customFormat="1"/>
    <row r="4662" s="1" customFormat="1"/>
    <row r="4663" s="1" customFormat="1"/>
    <row r="4664" s="1" customFormat="1"/>
    <row r="4665" s="1" customFormat="1"/>
    <row r="4666" s="1" customFormat="1"/>
    <row r="4667" s="1" customFormat="1"/>
    <row r="4668" s="1" customFormat="1"/>
    <row r="4669" s="1" customFormat="1"/>
    <row r="4670" s="1" customFormat="1"/>
    <row r="4671" s="1" customFormat="1"/>
    <row r="4672" s="1" customFormat="1"/>
    <row r="4673" s="1" customFormat="1"/>
    <row r="4674" s="1" customFormat="1"/>
    <row r="4675" s="1" customFormat="1"/>
    <row r="4676" s="1" customFormat="1"/>
    <row r="4677" s="1" customFormat="1"/>
    <row r="4678" s="1" customFormat="1"/>
    <row r="4679" s="1" customFormat="1"/>
    <row r="4680" s="1" customFormat="1"/>
    <row r="4681" s="1" customFormat="1"/>
    <row r="4682" s="1" customFormat="1"/>
    <row r="4683" s="1" customFormat="1"/>
    <row r="4684" s="1" customFormat="1"/>
    <row r="4685" s="1" customFormat="1"/>
    <row r="4686" s="1" customFormat="1"/>
    <row r="4687" s="1" customFormat="1"/>
    <row r="4688" s="1" customFormat="1"/>
    <row r="4689" s="1" customFormat="1"/>
    <row r="4690" s="1" customFormat="1"/>
    <row r="4691" s="1" customFormat="1"/>
    <row r="4692" s="1" customFormat="1"/>
    <row r="4693" s="1" customFormat="1"/>
    <row r="4694" s="1" customFormat="1"/>
    <row r="4695" s="1" customFormat="1"/>
    <row r="4696" s="1" customFormat="1"/>
    <row r="4697" s="1" customFormat="1"/>
    <row r="4698" s="1" customFormat="1"/>
    <row r="4699" s="1" customFormat="1"/>
    <row r="4700" s="1" customFormat="1"/>
    <row r="4701" s="1" customFormat="1"/>
    <row r="4702" s="1" customFormat="1"/>
    <row r="4703" s="1" customFormat="1"/>
    <row r="4704" s="1" customFormat="1"/>
    <row r="4705" s="1" customFormat="1"/>
    <row r="4706" s="1" customFormat="1"/>
    <row r="4707" s="1" customFormat="1"/>
    <row r="4708" s="1" customFormat="1"/>
    <row r="4709" s="1" customFormat="1"/>
    <row r="4710" s="1" customFormat="1"/>
    <row r="4711" s="1" customFormat="1"/>
    <row r="4712" s="1" customFormat="1"/>
    <row r="4713" s="1" customFormat="1"/>
    <row r="4714" s="1" customFormat="1"/>
    <row r="4715" s="1" customFormat="1"/>
    <row r="4716" s="1" customFormat="1"/>
    <row r="4717" s="1" customFormat="1"/>
    <row r="4718" s="1" customFormat="1"/>
    <row r="4719" s="1" customFormat="1"/>
    <row r="4720" s="1" customFormat="1"/>
    <row r="4721" s="1" customFormat="1"/>
    <row r="4722" s="1" customFormat="1"/>
    <row r="4723" s="1" customFormat="1"/>
    <row r="4724" s="1" customFormat="1"/>
    <row r="4725" s="1" customFormat="1"/>
    <row r="4726" s="1" customFormat="1"/>
    <row r="4727" s="1" customFormat="1"/>
    <row r="4728" s="1" customFormat="1"/>
    <row r="4729" s="1" customFormat="1"/>
    <row r="4730" s="1" customFormat="1"/>
    <row r="4731" s="1" customFormat="1"/>
    <row r="4732" s="1" customFormat="1"/>
    <row r="4733" s="1" customFormat="1"/>
    <row r="4734" s="1" customFormat="1"/>
    <row r="4735" s="1" customFormat="1"/>
    <row r="4736" s="1" customFormat="1"/>
    <row r="4737" s="1" customFormat="1"/>
    <row r="4738" s="1" customFormat="1"/>
    <row r="4739" s="1" customFormat="1"/>
    <row r="4740" s="1" customFormat="1"/>
    <row r="4741" s="1" customFormat="1"/>
    <row r="4742" s="1" customFormat="1"/>
    <row r="4743" s="1" customFormat="1"/>
    <row r="4744" s="1" customFormat="1"/>
    <row r="4745" s="1" customFormat="1"/>
    <row r="4746" s="1" customFormat="1"/>
    <row r="4747" s="1" customFormat="1"/>
    <row r="4748" s="1" customFormat="1"/>
    <row r="4749" s="1" customFormat="1"/>
    <row r="4750" s="1" customFormat="1"/>
    <row r="4751" s="1" customFormat="1"/>
    <row r="4752" s="1" customFormat="1"/>
    <row r="4753" s="1" customFormat="1"/>
    <row r="4754" s="1" customFormat="1"/>
    <row r="4755" s="1" customFormat="1"/>
    <row r="4756" s="1" customFormat="1"/>
    <row r="4757" s="1" customFormat="1"/>
    <row r="4758" s="1" customFormat="1"/>
    <row r="4759" s="1" customFormat="1"/>
    <row r="4760" s="1" customFormat="1"/>
    <row r="4761" s="1" customFormat="1"/>
    <row r="4762" s="1" customFormat="1"/>
    <row r="4763" s="1" customFormat="1"/>
    <row r="4764" s="1" customFormat="1"/>
    <row r="4765" s="1" customFormat="1"/>
    <row r="4766" s="1" customFormat="1"/>
    <row r="4767" s="1" customFormat="1"/>
    <row r="4768" s="1" customFormat="1"/>
    <row r="4769" s="1" customFormat="1"/>
    <row r="4770" s="1" customFormat="1"/>
    <row r="4771" s="1" customFormat="1"/>
    <row r="4772" s="1" customFormat="1"/>
    <row r="4773" s="1" customFormat="1"/>
    <row r="4774" s="1" customFormat="1"/>
    <row r="4775" s="1" customFormat="1"/>
    <row r="4776" s="1" customFormat="1"/>
    <row r="4777" s="1" customFormat="1"/>
    <row r="4778" s="1" customFormat="1"/>
    <row r="4779" s="1" customFormat="1"/>
    <row r="4780" s="1" customFormat="1"/>
    <row r="4781" s="1" customFormat="1"/>
    <row r="4782" s="1" customFormat="1"/>
    <row r="4783" s="1" customFormat="1"/>
    <row r="4784" s="1" customFormat="1"/>
    <row r="4785" s="1" customFormat="1"/>
    <row r="4786" s="1" customFormat="1"/>
    <row r="4787" s="1" customFormat="1"/>
    <row r="4788" s="1" customFormat="1"/>
    <row r="4789" s="1" customFormat="1"/>
    <row r="4790" s="1" customFormat="1"/>
    <row r="4791" s="1" customFormat="1"/>
    <row r="4792" s="1" customFormat="1"/>
    <row r="4793" s="1" customFormat="1"/>
    <row r="4794" s="1" customFormat="1"/>
    <row r="4795" s="1" customFormat="1"/>
    <row r="4796" s="1" customFormat="1"/>
    <row r="4797" s="1" customFormat="1"/>
    <row r="4798" s="1" customFormat="1"/>
    <row r="4799" s="1" customFormat="1"/>
    <row r="4800" s="1" customFormat="1"/>
    <row r="4801" s="1" customFormat="1"/>
    <row r="4802" s="1" customFormat="1"/>
    <row r="4803" s="1" customFormat="1"/>
    <row r="4804" s="1" customFormat="1"/>
    <row r="4805" s="1" customFormat="1"/>
    <row r="4806" s="1" customFormat="1"/>
    <row r="4807" s="1" customFormat="1"/>
    <row r="4808" s="1" customFormat="1"/>
    <row r="4809" s="1" customFormat="1"/>
    <row r="4810" s="1" customFormat="1"/>
    <row r="4811" s="1" customFormat="1"/>
    <row r="4812" s="1" customFormat="1"/>
    <row r="4813" s="1" customFormat="1"/>
    <row r="4814" s="1" customFormat="1"/>
    <row r="4815" s="1" customFormat="1"/>
    <row r="4816" s="1" customFormat="1"/>
    <row r="4817" s="1" customFormat="1"/>
    <row r="4818" s="1" customFormat="1"/>
    <row r="4819" s="1" customFormat="1"/>
    <row r="4820" s="1" customFormat="1"/>
    <row r="4821" s="1" customFormat="1"/>
    <row r="4822" s="1" customFormat="1"/>
    <row r="4823" s="1" customFormat="1"/>
    <row r="4824" s="1" customFormat="1"/>
    <row r="4825" s="1" customFormat="1"/>
    <row r="4826" s="1" customFormat="1"/>
    <row r="4827" s="1" customFormat="1"/>
    <row r="4828" s="1" customFormat="1"/>
    <row r="4829" s="1" customFormat="1"/>
    <row r="4830" s="1" customFormat="1"/>
    <row r="4831" s="1" customFormat="1"/>
    <row r="4832" s="1" customFormat="1"/>
    <row r="4833" s="1" customFormat="1"/>
    <row r="4834" s="1" customFormat="1"/>
    <row r="4835" s="1" customFormat="1"/>
    <row r="4836" s="1" customFormat="1"/>
    <row r="4837" s="1" customFormat="1"/>
    <row r="4838" s="1" customFormat="1"/>
    <row r="4839" s="1" customFormat="1"/>
    <row r="4840" s="1" customFormat="1"/>
    <row r="4841" s="1" customFormat="1"/>
    <row r="4842" s="1" customFormat="1"/>
    <row r="4843" s="1" customFormat="1"/>
    <row r="4844" s="1" customFormat="1"/>
    <row r="4845" s="1" customFormat="1"/>
    <row r="4846" s="1" customFormat="1"/>
    <row r="4847" s="1" customFormat="1"/>
    <row r="4848" s="1" customFormat="1"/>
    <row r="4849" s="1" customFormat="1"/>
    <row r="4850" s="1" customFormat="1"/>
    <row r="4851" s="1" customFormat="1"/>
    <row r="4852" s="1" customFormat="1"/>
    <row r="4853" s="1" customFormat="1"/>
    <row r="4854" s="1" customFormat="1"/>
    <row r="4855" s="1" customFormat="1"/>
    <row r="4856" s="1" customFormat="1"/>
    <row r="4857" s="1" customFormat="1"/>
    <row r="4858" s="1" customFormat="1"/>
    <row r="4859" s="1" customFormat="1"/>
    <row r="4860" s="1" customFormat="1"/>
    <row r="4861" s="1" customFormat="1"/>
    <row r="4862" s="1" customFormat="1"/>
    <row r="4863" s="1" customFormat="1"/>
    <row r="4864" s="1" customFormat="1"/>
    <row r="4865" s="1" customFormat="1"/>
    <row r="4866" s="1" customFormat="1"/>
    <row r="4867" s="1" customFormat="1"/>
    <row r="4868" s="1" customFormat="1"/>
    <row r="4869" s="1" customFormat="1"/>
    <row r="4870" s="1" customFormat="1"/>
    <row r="4871" s="1" customFormat="1"/>
    <row r="4872" s="1" customFormat="1"/>
    <row r="4873" s="1" customFormat="1"/>
    <row r="4874" s="1" customFormat="1"/>
    <row r="4875" s="1" customFormat="1"/>
    <row r="4876" s="1" customFormat="1"/>
    <row r="4877" s="1" customFormat="1"/>
    <row r="4878" s="1" customFormat="1"/>
    <row r="4879" s="1" customFormat="1"/>
    <row r="4880" s="1" customFormat="1"/>
    <row r="4881" s="1" customFormat="1"/>
    <row r="4882" s="1" customFormat="1"/>
    <row r="4883" s="1" customFormat="1"/>
    <row r="4884" s="1" customFormat="1"/>
    <row r="4885" s="1" customFormat="1"/>
    <row r="4886" s="1" customFormat="1"/>
    <row r="4887" s="1" customFormat="1"/>
    <row r="4888" s="1" customFormat="1"/>
    <row r="4889" s="1" customFormat="1"/>
    <row r="4890" s="1" customFormat="1"/>
    <row r="4891" s="1" customFormat="1"/>
    <row r="4892" s="1" customFormat="1"/>
    <row r="4893" s="1" customFormat="1"/>
    <row r="4894" s="1" customFormat="1"/>
    <row r="4895" s="1" customFormat="1"/>
    <row r="4896" s="1" customFormat="1"/>
    <row r="4897" s="1" customFormat="1"/>
    <row r="4898" s="1" customFormat="1"/>
    <row r="4899" s="1" customFormat="1"/>
    <row r="4900" s="1" customFormat="1"/>
    <row r="4901" s="1" customFormat="1"/>
    <row r="4902" s="1" customFormat="1"/>
    <row r="4903" s="1" customFormat="1"/>
    <row r="4904" s="1" customFormat="1"/>
    <row r="4905" s="1" customFormat="1"/>
    <row r="4906" s="1" customFormat="1"/>
    <row r="4907" s="1" customFormat="1"/>
    <row r="4908" s="1" customFormat="1"/>
    <row r="4909" s="1" customFormat="1"/>
    <row r="4910" s="1" customFormat="1"/>
    <row r="4911" s="1" customFormat="1"/>
    <row r="4912" s="1" customFormat="1"/>
    <row r="4913" s="1" customFormat="1"/>
    <row r="4914" s="1" customFormat="1"/>
    <row r="4915" s="1" customFormat="1"/>
    <row r="4916" s="1" customFormat="1"/>
    <row r="4917" s="1" customFormat="1"/>
    <row r="4918" s="1" customFormat="1"/>
    <row r="4919" s="1" customFormat="1"/>
    <row r="4920" s="1" customFormat="1"/>
    <row r="4921" s="1" customFormat="1"/>
    <row r="4922" s="1" customFormat="1"/>
    <row r="4923" s="1" customFormat="1"/>
    <row r="4924" s="1" customFormat="1"/>
    <row r="4925" s="1" customFormat="1"/>
    <row r="4926" s="1" customFormat="1"/>
    <row r="4927" s="1" customFormat="1"/>
    <row r="4928" s="1" customFormat="1"/>
    <row r="4929" s="1" customFormat="1"/>
    <row r="4930" s="1" customFormat="1"/>
    <row r="4931" s="1" customFormat="1"/>
    <row r="4932" s="1" customFormat="1"/>
    <row r="4933" s="1" customFormat="1"/>
    <row r="4934" s="1" customFormat="1"/>
    <row r="4935" s="1" customFormat="1"/>
    <row r="4936" s="1" customFormat="1"/>
    <row r="4937" s="1" customFormat="1"/>
    <row r="4938" s="1" customFormat="1"/>
    <row r="4939" s="1" customFormat="1"/>
    <row r="4940" s="1" customFormat="1"/>
    <row r="4941" s="1" customFormat="1"/>
    <row r="4942" s="1" customFormat="1"/>
    <row r="4943" s="1" customFormat="1"/>
    <row r="4944" s="1" customFormat="1"/>
    <row r="4945" s="1" customFormat="1"/>
    <row r="4946" s="1" customFormat="1"/>
    <row r="4947" s="1" customFormat="1"/>
    <row r="4948" s="1" customFormat="1"/>
    <row r="4949" s="1" customFormat="1"/>
    <row r="4950" s="1" customFormat="1"/>
    <row r="4951" s="1" customFormat="1"/>
    <row r="4952" s="1" customFormat="1"/>
    <row r="4953" s="1" customFormat="1"/>
    <row r="4954" s="1" customFormat="1"/>
    <row r="4955" s="1" customFormat="1"/>
    <row r="4956" s="1" customFormat="1"/>
    <row r="4957" s="1" customFormat="1"/>
    <row r="4958" s="1" customFormat="1"/>
    <row r="4959" s="1" customFormat="1"/>
    <row r="4960" s="1" customFormat="1"/>
    <row r="4961" s="1" customFormat="1"/>
    <row r="4962" s="1" customFormat="1"/>
    <row r="4963" s="1" customFormat="1"/>
    <row r="4964" s="1" customFormat="1"/>
    <row r="4965" s="1" customFormat="1"/>
    <row r="4966" s="1" customFormat="1"/>
    <row r="4967" s="1" customFormat="1"/>
    <row r="4968" s="1" customFormat="1"/>
    <row r="4969" s="1" customFormat="1"/>
    <row r="4970" s="1" customFormat="1"/>
    <row r="4971" s="1" customFormat="1"/>
    <row r="4972" s="1" customFormat="1"/>
    <row r="4973" s="1" customFormat="1"/>
    <row r="4974" s="1" customFormat="1"/>
    <row r="4975" s="1" customFormat="1"/>
    <row r="4976" s="1" customFormat="1"/>
    <row r="4977" s="1" customFormat="1"/>
    <row r="4978" s="1" customFormat="1"/>
    <row r="4979" s="1" customFormat="1"/>
    <row r="4980" s="1" customFormat="1"/>
    <row r="4981" s="1" customFormat="1"/>
    <row r="4982" s="1" customFormat="1"/>
    <row r="4983" s="1" customFormat="1"/>
    <row r="4984" s="1" customFormat="1"/>
    <row r="4985" s="1" customFormat="1"/>
    <row r="4986" s="1" customFormat="1"/>
    <row r="4987" s="1" customFormat="1"/>
    <row r="4988" s="1" customFormat="1"/>
    <row r="4989" s="1" customFormat="1"/>
    <row r="4990" s="1" customFormat="1"/>
    <row r="4991" s="1" customFormat="1"/>
    <row r="4992" s="1" customFormat="1"/>
    <row r="4993" s="1" customFormat="1"/>
    <row r="4994" s="1" customFormat="1"/>
    <row r="4995" s="1" customFormat="1"/>
    <row r="4996" s="1" customFormat="1"/>
    <row r="4997" s="1" customFormat="1"/>
    <row r="4998" s="1" customFormat="1"/>
    <row r="4999" s="1" customFormat="1"/>
    <row r="5000" s="1" customFormat="1"/>
    <row r="5001" s="1" customFormat="1"/>
    <row r="5002" s="1" customFormat="1"/>
    <row r="5003" s="1" customFormat="1"/>
    <row r="5004" s="1" customFormat="1"/>
    <row r="5005" s="1" customFormat="1"/>
    <row r="5006" s="1" customFormat="1"/>
    <row r="5007" s="1" customFormat="1"/>
    <row r="5008" s="1" customFormat="1"/>
    <row r="5009" s="1" customFormat="1"/>
    <row r="5010" s="1" customFormat="1"/>
    <row r="5011" s="1" customFormat="1"/>
    <row r="5012" s="1" customFormat="1"/>
    <row r="5013" s="1" customFormat="1"/>
    <row r="5014" s="1" customFormat="1"/>
    <row r="5015" s="1" customFormat="1"/>
    <row r="5016" s="1" customFormat="1"/>
    <row r="5017" s="1" customFormat="1"/>
    <row r="5018" s="1" customFormat="1"/>
    <row r="5019" s="1" customFormat="1"/>
    <row r="5020" s="1" customFormat="1"/>
    <row r="5021" s="1" customFormat="1"/>
    <row r="5022" s="1" customFormat="1"/>
    <row r="5023" s="1" customFormat="1"/>
    <row r="5024" s="1" customFormat="1"/>
    <row r="5025" s="1" customFormat="1"/>
    <row r="5026" s="1" customFormat="1"/>
    <row r="5027" s="1" customFormat="1"/>
    <row r="5028" s="1" customFormat="1"/>
    <row r="5029" s="1" customFormat="1"/>
    <row r="5030" s="1" customFormat="1"/>
    <row r="5031" s="1" customFormat="1"/>
    <row r="5032" s="1" customFormat="1"/>
    <row r="5033" s="1" customFormat="1"/>
    <row r="5034" s="1" customFormat="1"/>
    <row r="5035" s="1" customFormat="1"/>
    <row r="5036" s="1" customFormat="1"/>
    <row r="5037" s="1" customFormat="1"/>
    <row r="5038" s="1" customFormat="1"/>
    <row r="5039" s="1" customFormat="1"/>
    <row r="5040" s="1" customFormat="1"/>
    <row r="5041" s="1" customFormat="1"/>
    <row r="5042" s="1" customFormat="1"/>
    <row r="5043" s="1" customFormat="1"/>
    <row r="5044" s="1" customFormat="1"/>
    <row r="5045" s="1" customFormat="1"/>
    <row r="5046" s="1" customFormat="1"/>
    <row r="5047" s="1" customFormat="1"/>
    <row r="5048" s="1" customFormat="1"/>
    <row r="5049" s="1" customFormat="1"/>
    <row r="5050" s="1" customFormat="1"/>
    <row r="5051" s="1" customFormat="1"/>
    <row r="5052" s="1" customFormat="1"/>
    <row r="5053" s="1" customFormat="1"/>
    <row r="5054" s="1" customFormat="1"/>
    <row r="5055" s="1" customFormat="1"/>
    <row r="5056" s="1" customFormat="1"/>
    <row r="5057" s="1" customFormat="1"/>
    <row r="5058" s="1" customFormat="1"/>
    <row r="5059" s="1" customFormat="1"/>
    <row r="5060" s="1" customFormat="1"/>
    <row r="5061" s="1" customFormat="1"/>
    <row r="5062" s="1" customFormat="1"/>
    <row r="5063" s="1" customFormat="1"/>
    <row r="5064" s="1" customFormat="1"/>
    <row r="5065" s="1" customFormat="1"/>
    <row r="5066" s="1" customFormat="1"/>
    <row r="5067" s="1" customFormat="1"/>
    <row r="5068" s="1" customFormat="1"/>
    <row r="5069" s="1" customFormat="1"/>
    <row r="5070" s="1" customFormat="1"/>
    <row r="5071" s="1" customFormat="1"/>
    <row r="5072" s="1" customFormat="1"/>
    <row r="5073" s="1" customFormat="1"/>
    <row r="5074" s="1" customFormat="1"/>
    <row r="5075" s="1" customFormat="1"/>
    <row r="5076" s="1" customFormat="1"/>
    <row r="5077" s="1" customFormat="1"/>
    <row r="5078" s="1" customFormat="1"/>
    <row r="5079" s="1" customFormat="1"/>
    <row r="5080" s="1" customFormat="1"/>
    <row r="5081" s="1" customFormat="1"/>
    <row r="5082" s="1" customFormat="1"/>
    <row r="5083" s="1" customFormat="1"/>
    <row r="5084" s="1" customFormat="1"/>
    <row r="5085" s="1" customFormat="1"/>
    <row r="5086" s="1" customFormat="1"/>
    <row r="5087" s="1" customFormat="1"/>
    <row r="5088" s="1" customFormat="1"/>
    <row r="5089" s="1" customFormat="1"/>
    <row r="5090" s="1" customFormat="1"/>
    <row r="5091" s="1" customFormat="1"/>
    <row r="5092" s="1" customFormat="1"/>
    <row r="5093" s="1" customFormat="1"/>
    <row r="5094" s="1" customFormat="1"/>
    <row r="5095" s="1" customFormat="1"/>
    <row r="5096" s="1" customFormat="1"/>
    <row r="5097" s="1" customFormat="1"/>
    <row r="5098" s="1" customFormat="1"/>
    <row r="5099" s="1" customFormat="1"/>
    <row r="5100" s="1" customFormat="1"/>
    <row r="5101" s="1" customFormat="1"/>
    <row r="5102" s="1" customFormat="1"/>
    <row r="5103" s="1" customFormat="1"/>
    <row r="5104" s="1" customFormat="1"/>
    <row r="5105" s="1" customFormat="1"/>
    <row r="5106" s="1" customFormat="1"/>
    <row r="5107" s="1" customFormat="1"/>
    <row r="5108" s="1" customFormat="1"/>
    <row r="5109" s="1" customFormat="1"/>
    <row r="5110" s="1" customFormat="1"/>
    <row r="5111" s="1" customFormat="1"/>
    <row r="5112" s="1" customFormat="1"/>
    <row r="5113" s="1" customFormat="1"/>
    <row r="5114" s="1" customFormat="1"/>
    <row r="5115" s="1" customFormat="1"/>
    <row r="5116" s="1" customFormat="1"/>
    <row r="5117" s="1" customFormat="1"/>
    <row r="5118" s="1" customFormat="1"/>
    <row r="5119" s="1" customFormat="1"/>
    <row r="5120" s="1" customFormat="1"/>
    <row r="5121" s="1" customFormat="1"/>
    <row r="5122" s="1" customFormat="1"/>
    <row r="5123" s="1" customFormat="1"/>
    <row r="5124" s="1" customFormat="1"/>
    <row r="5125" s="1" customFormat="1"/>
    <row r="5126" s="1" customFormat="1"/>
    <row r="5127" s="1" customFormat="1"/>
    <row r="5128" s="1" customFormat="1"/>
    <row r="5129" s="1" customFormat="1"/>
    <row r="5130" s="1" customFormat="1"/>
    <row r="5131" s="1" customFormat="1"/>
    <row r="5132" s="1" customFormat="1"/>
    <row r="5133" s="1" customFormat="1"/>
    <row r="5134" s="1" customFormat="1"/>
    <row r="5135" s="1" customFormat="1"/>
    <row r="5136" s="1" customFormat="1"/>
    <row r="5137" s="1" customFormat="1"/>
    <row r="5138" s="1" customFormat="1"/>
    <row r="5139" s="1" customFormat="1"/>
    <row r="5140" s="1" customFormat="1"/>
    <row r="5141" s="1" customFormat="1"/>
    <row r="5142" s="1" customFormat="1"/>
    <row r="5143" s="1" customFormat="1"/>
    <row r="5144" s="1" customFormat="1"/>
    <row r="5145" s="1" customFormat="1"/>
    <row r="5146" s="1" customFormat="1"/>
    <row r="5147" s="1" customFormat="1"/>
    <row r="5148" s="1" customFormat="1"/>
    <row r="5149" s="1" customFormat="1"/>
    <row r="5150" s="1" customFormat="1"/>
    <row r="5151" s="1" customFormat="1"/>
    <row r="5152" s="1" customFormat="1"/>
    <row r="5153" s="1" customFormat="1"/>
    <row r="5154" s="1" customFormat="1"/>
    <row r="5155" s="1" customFormat="1"/>
    <row r="5156" s="1" customFormat="1"/>
    <row r="5157" s="1" customFormat="1"/>
    <row r="5158" s="1" customFormat="1"/>
    <row r="5159" s="1" customFormat="1"/>
    <row r="5160" s="1" customFormat="1"/>
    <row r="5161" s="1" customFormat="1"/>
    <row r="5162" s="1" customFormat="1"/>
    <row r="5163" s="1" customFormat="1"/>
    <row r="5164" s="1" customFormat="1"/>
    <row r="5165" s="1" customFormat="1"/>
    <row r="5166" s="1" customFormat="1"/>
    <row r="5167" s="1" customFormat="1"/>
    <row r="5168" s="1" customFormat="1"/>
    <row r="5169" s="1" customFormat="1"/>
    <row r="5170" s="1" customFormat="1"/>
    <row r="5171" s="1" customFormat="1"/>
    <row r="5172" s="1" customFormat="1"/>
    <row r="5173" s="1" customFormat="1"/>
    <row r="5174" s="1" customFormat="1"/>
    <row r="5175" s="1" customFormat="1"/>
    <row r="5176" s="1" customFormat="1"/>
    <row r="5177" s="1" customFormat="1"/>
    <row r="5178" s="1" customFormat="1"/>
    <row r="5179" s="1" customFormat="1"/>
    <row r="5180" s="1" customFormat="1"/>
    <row r="5181" s="1" customFormat="1"/>
    <row r="5182" s="1" customFormat="1"/>
    <row r="5183" s="1" customFormat="1"/>
    <row r="5184" s="1" customFormat="1"/>
    <row r="5185" s="1" customFormat="1"/>
    <row r="5186" s="1" customFormat="1"/>
    <row r="5187" s="1" customFormat="1"/>
    <row r="5188" s="1" customFormat="1"/>
    <row r="5189" s="1" customFormat="1"/>
    <row r="5190" s="1" customFormat="1"/>
    <row r="5191" s="1" customFormat="1"/>
    <row r="5192" s="1" customFormat="1"/>
    <row r="5193" s="1" customFormat="1"/>
    <row r="5194" s="1" customFormat="1"/>
    <row r="5195" s="1" customFormat="1"/>
    <row r="5196" s="1" customFormat="1"/>
    <row r="5197" s="1" customFormat="1"/>
    <row r="5198" s="1" customFormat="1"/>
    <row r="5199" s="1" customFormat="1"/>
    <row r="5200" s="1" customFormat="1"/>
    <row r="5201" s="1" customFormat="1"/>
    <row r="5202" s="1" customFormat="1"/>
    <row r="5203" s="1" customFormat="1"/>
    <row r="5204" s="1" customFormat="1"/>
    <row r="5205" s="1" customFormat="1"/>
    <row r="5206" s="1" customFormat="1"/>
    <row r="5207" s="1" customFormat="1"/>
    <row r="5208" s="1" customFormat="1"/>
    <row r="5209" s="1" customFormat="1"/>
    <row r="5210" s="1" customFormat="1"/>
    <row r="5211" s="1" customFormat="1"/>
    <row r="5212" s="1" customFormat="1"/>
    <row r="5213" s="1" customFormat="1"/>
    <row r="5214" s="1" customFormat="1"/>
    <row r="5215" s="1" customFormat="1"/>
    <row r="5216" s="1" customFormat="1"/>
    <row r="5217" s="1" customFormat="1"/>
    <row r="5218" s="1" customFormat="1"/>
    <row r="5219" s="1" customFormat="1"/>
    <row r="5220" s="1" customFormat="1"/>
    <row r="5221" s="1" customFormat="1"/>
    <row r="5222" s="1" customFormat="1"/>
    <row r="5223" s="1" customFormat="1"/>
    <row r="5224" s="1" customFormat="1"/>
    <row r="5225" s="1" customFormat="1"/>
    <row r="5226" s="1" customFormat="1"/>
    <row r="5227" s="1" customFormat="1"/>
    <row r="5228" s="1" customFormat="1"/>
    <row r="5229" s="1" customFormat="1"/>
    <row r="5230" s="1" customFormat="1"/>
    <row r="5231" s="1" customFormat="1"/>
    <row r="5232" s="1" customFormat="1"/>
    <row r="5233" s="1" customFormat="1"/>
    <row r="5234" s="1" customFormat="1"/>
    <row r="5235" s="1" customFormat="1"/>
    <row r="5236" s="1" customFormat="1"/>
    <row r="5237" s="1" customFormat="1"/>
    <row r="5238" s="1" customFormat="1"/>
    <row r="5239" s="1" customFormat="1"/>
    <row r="5240" s="1" customFormat="1"/>
    <row r="5241" s="1" customFormat="1"/>
    <row r="5242" s="1" customFormat="1"/>
    <row r="5243" s="1" customFormat="1"/>
    <row r="5244" s="1" customFormat="1"/>
    <row r="5245" s="1" customFormat="1"/>
    <row r="5246" s="1" customFormat="1"/>
    <row r="5247" s="1" customFormat="1"/>
    <row r="5248" s="1" customFormat="1"/>
    <row r="5249" s="1" customFormat="1"/>
    <row r="5250" s="1" customFormat="1"/>
    <row r="5251" s="1" customFormat="1"/>
    <row r="5252" s="1" customFormat="1"/>
    <row r="5253" s="1" customFormat="1"/>
    <row r="5254" s="1" customFormat="1"/>
    <row r="5255" s="1" customFormat="1"/>
    <row r="5256" s="1" customFormat="1"/>
    <row r="5257" s="1" customFormat="1"/>
    <row r="5258" s="1" customFormat="1"/>
    <row r="5259" s="1" customFormat="1"/>
    <row r="5260" s="1" customFormat="1"/>
    <row r="5261" s="1" customFormat="1"/>
    <row r="5262" s="1" customFormat="1"/>
    <row r="5263" s="1" customFormat="1"/>
    <row r="5264" s="1" customFormat="1"/>
    <row r="5265" s="1" customFormat="1"/>
    <row r="5266" s="1" customFormat="1"/>
    <row r="5267" s="1" customFormat="1"/>
    <row r="5268" s="1" customFormat="1"/>
    <row r="5269" s="1" customFormat="1"/>
    <row r="5270" s="1" customFormat="1"/>
    <row r="5271" s="1" customFormat="1"/>
    <row r="5272" s="1" customFormat="1"/>
    <row r="5273" s="1" customFormat="1"/>
    <row r="5274" s="1" customFormat="1"/>
    <row r="5275" s="1" customFormat="1"/>
    <row r="5276" s="1" customFormat="1"/>
    <row r="5277" s="1" customFormat="1"/>
    <row r="5278" s="1" customFormat="1"/>
    <row r="5279" s="1" customFormat="1"/>
    <row r="5280" s="1" customFormat="1"/>
    <row r="5281" s="1" customFormat="1"/>
    <row r="5282" s="1" customFormat="1"/>
    <row r="5283" s="1" customFormat="1"/>
    <row r="5284" s="1" customFormat="1"/>
    <row r="5285" s="1" customFormat="1"/>
    <row r="5286" s="1" customFormat="1"/>
    <row r="5287" s="1" customFormat="1"/>
    <row r="5288" s="1" customFormat="1"/>
    <row r="5289" s="1" customFormat="1"/>
    <row r="5290" s="1" customFormat="1"/>
    <row r="5291" s="1" customFormat="1"/>
    <row r="5292" s="1" customFormat="1"/>
    <row r="5293" s="1" customFormat="1"/>
    <row r="5294" s="1" customFormat="1"/>
    <row r="5295" s="1" customFormat="1"/>
    <row r="5296" s="1" customFormat="1"/>
    <row r="5297" s="1" customFormat="1"/>
    <row r="5298" s="1" customFormat="1"/>
    <row r="5299" s="1" customFormat="1"/>
    <row r="5300" s="1" customFormat="1"/>
    <row r="5301" s="1" customFormat="1"/>
    <row r="5302" s="1" customFormat="1"/>
    <row r="5303" s="1" customFormat="1"/>
    <row r="5304" s="1" customFormat="1"/>
    <row r="5305" s="1" customFormat="1"/>
    <row r="5306" s="1" customFormat="1"/>
    <row r="5307" s="1" customFormat="1"/>
    <row r="5308" s="1" customFormat="1"/>
    <row r="5309" s="1" customFormat="1"/>
    <row r="5310" s="1" customFormat="1"/>
    <row r="5311" s="1" customFormat="1"/>
    <row r="5312" s="1" customFormat="1"/>
    <row r="5313" s="1" customFormat="1"/>
    <row r="5314" s="1" customFormat="1"/>
    <row r="5315" s="1" customFormat="1"/>
    <row r="5316" s="1" customFormat="1"/>
    <row r="5317" s="1" customFormat="1"/>
    <row r="5318" s="1" customFormat="1"/>
    <row r="5319" s="1" customFormat="1"/>
    <row r="5320" s="1" customFormat="1"/>
    <row r="5321" s="1" customFormat="1"/>
    <row r="5322" s="1" customFormat="1"/>
    <row r="5323" s="1" customFormat="1"/>
    <row r="5324" s="1" customFormat="1"/>
    <row r="5325" s="1" customFormat="1"/>
    <row r="5326" s="1" customFormat="1"/>
    <row r="5327" s="1" customFormat="1"/>
    <row r="5328" s="1" customFormat="1"/>
    <row r="5329" s="1" customFormat="1"/>
    <row r="5330" s="1" customFormat="1"/>
    <row r="5331" s="1" customFormat="1"/>
    <row r="5332" s="1" customFormat="1"/>
    <row r="5333" s="1" customFormat="1"/>
    <row r="5334" s="1" customFormat="1"/>
    <row r="5335" s="1" customFormat="1"/>
    <row r="5336" s="1" customFormat="1"/>
    <row r="5337" s="1" customFormat="1"/>
    <row r="5338" s="1" customFormat="1"/>
    <row r="5339" s="1" customFormat="1"/>
    <row r="5340" s="1" customFormat="1"/>
    <row r="5341" s="1" customFormat="1"/>
    <row r="5342" s="1" customFormat="1"/>
    <row r="5343" s="1" customFormat="1"/>
    <row r="5344" s="1" customFormat="1"/>
    <row r="5345" s="1" customFormat="1"/>
    <row r="5346" s="1" customFormat="1"/>
    <row r="5347" s="1" customFormat="1"/>
    <row r="5348" s="1" customFormat="1"/>
    <row r="5349" s="1" customFormat="1"/>
    <row r="5350" s="1" customFormat="1"/>
    <row r="5351" s="1" customFormat="1"/>
    <row r="5352" s="1" customFormat="1"/>
    <row r="5353" s="1" customFormat="1"/>
    <row r="5354" s="1" customFormat="1"/>
    <row r="5355" s="1" customFormat="1"/>
    <row r="5356" s="1" customFormat="1"/>
    <row r="5357" s="1" customFormat="1"/>
    <row r="5358" s="1" customFormat="1"/>
    <row r="5359" s="1" customFormat="1"/>
    <row r="5360" s="1" customFormat="1"/>
    <row r="5361" s="1" customFormat="1"/>
    <row r="5362" s="1" customFormat="1"/>
    <row r="5363" s="1" customFormat="1"/>
    <row r="5364" s="1" customFormat="1"/>
    <row r="5365" s="1" customFormat="1"/>
    <row r="5366" s="1" customFormat="1"/>
    <row r="5367" s="1" customFormat="1"/>
    <row r="5368" s="1" customFormat="1"/>
    <row r="5369" s="1" customFormat="1"/>
    <row r="5370" s="1" customFormat="1"/>
    <row r="5371" s="1" customFormat="1"/>
    <row r="5372" s="1" customFormat="1"/>
    <row r="5373" s="1" customFormat="1"/>
    <row r="5374" s="1" customFormat="1"/>
    <row r="5375" s="1" customFormat="1"/>
    <row r="5376" s="1" customFormat="1"/>
    <row r="5377" s="1" customFormat="1"/>
    <row r="5378" s="1" customFormat="1"/>
    <row r="5379" s="1" customFormat="1"/>
    <row r="5380" s="1" customFormat="1"/>
    <row r="5381" s="1" customFormat="1"/>
    <row r="5382" s="1" customFormat="1"/>
    <row r="5383" s="1" customFormat="1"/>
    <row r="5384" s="1" customFormat="1"/>
    <row r="5385" s="1" customFormat="1"/>
    <row r="5386" s="1" customFormat="1"/>
    <row r="5387" s="1" customFormat="1"/>
    <row r="5388" s="1" customFormat="1"/>
    <row r="5389" s="1" customFormat="1"/>
    <row r="5390" s="1" customFormat="1"/>
    <row r="5391" s="1" customFormat="1"/>
    <row r="5392" s="1" customFormat="1"/>
    <row r="5393" s="1" customFormat="1"/>
    <row r="5394" s="1" customFormat="1"/>
    <row r="5395" s="1" customFormat="1"/>
    <row r="5396" s="1" customFormat="1"/>
    <row r="5397" s="1" customFormat="1"/>
    <row r="5398" s="1" customFormat="1"/>
    <row r="5399" s="1" customFormat="1"/>
    <row r="5400" s="1" customFormat="1"/>
    <row r="5401" s="1" customFormat="1"/>
    <row r="5402" s="1" customFormat="1"/>
    <row r="5403" s="1" customFormat="1"/>
    <row r="5404" s="1" customFormat="1"/>
    <row r="5405" s="1" customFormat="1"/>
    <row r="5406" s="1" customFormat="1"/>
    <row r="5407" s="1" customFormat="1"/>
    <row r="5408" s="1" customFormat="1"/>
    <row r="5409" s="1" customFormat="1"/>
    <row r="5410" s="1" customFormat="1"/>
    <row r="5411" s="1" customFormat="1"/>
    <row r="5412" s="1" customFormat="1"/>
    <row r="5413" s="1" customFormat="1"/>
    <row r="5414" s="1" customFormat="1"/>
    <row r="5415" s="1" customFormat="1"/>
    <row r="5416" s="1" customFormat="1"/>
    <row r="5417" s="1" customFormat="1"/>
    <row r="5418" s="1" customFormat="1"/>
    <row r="5419" s="1" customFormat="1"/>
    <row r="5420" s="1" customFormat="1"/>
    <row r="5421" s="1" customFormat="1"/>
    <row r="5422" s="1" customFormat="1"/>
    <row r="5423" s="1" customFormat="1"/>
    <row r="5424" s="1" customFormat="1"/>
    <row r="5425" s="1" customFormat="1"/>
    <row r="5426" s="1" customFormat="1"/>
    <row r="5427" s="1" customFormat="1"/>
    <row r="5428" s="1" customFormat="1"/>
    <row r="5429" s="1" customFormat="1"/>
    <row r="5430" s="1" customFormat="1"/>
    <row r="5431" s="1" customFormat="1"/>
    <row r="5432" s="1" customFormat="1"/>
    <row r="5433" s="1" customFormat="1"/>
    <row r="5434" s="1" customFormat="1"/>
    <row r="5435" s="1" customFormat="1"/>
    <row r="5436" s="1" customFormat="1"/>
    <row r="5437" s="1" customFormat="1"/>
    <row r="5438" s="1" customFormat="1"/>
    <row r="5439" s="1" customFormat="1"/>
    <row r="5440" s="1" customFormat="1"/>
    <row r="5441" s="1" customFormat="1"/>
    <row r="5442" s="1" customFormat="1"/>
    <row r="5443" s="1" customFormat="1"/>
    <row r="5444" s="1" customFormat="1"/>
    <row r="5445" s="1" customFormat="1"/>
    <row r="5446" s="1" customFormat="1"/>
    <row r="5447" s="1" customFormat="1"/>
    <row r="5448" s="1" customFormat="1"/>
    <row r="5449" s="1" customFormat="1"/>
    <row r="5450" s="1" customFormat="1"/>
    <row r="5451" s="1" customFormat="1"/>
    <row r="5452" s="1" customFormat="1"/>
    <row r="5453" s="1" customFormat="1"/>
    <row r="5454" s="1" customFormat="1"/>
    <row r="5455" s="1" customFormat="1"/>
    <row r="5456" s="1" customFormat="1"/>
    <row r="5457" s="1" customFormat="1"/>
    <row r="5458" s="1" customFormat="1"/>
    <row r="5459" s="1" customFormat="1"/>
    <row r="5460" s="1" customFormat="1"/>
    <row r="5461" s="1" customFormat="1"/>
    <row r="5462" s="1" customFormat="1"/>
    <row r="5463" s="1" customFormat="1"/>
    <row r="5464" s="1" customFormat="1"/>
    <row r="5465" s="1" customFormat="1"/>
    <row r="5466" s="1" customFormat="1"/>
    <row r="5467" s="1" customFormat="1"/>
    <row r="5468" s="1" customFormat="1"/>
    <row r="5469" s="1" customFormat="1"/>
    <row r="5470" s="1" customFormat="1"/>
    <row r="5471" s="1" customFormat="1"/>
    <row r="5472" s="1" customFormat="1"/>
    <row r="5473" s="1" customFormat="1"/>
    <row r="5474" s="1" customFormat="1"/>
    <row r="5475" s="1" customFormat="1"/>
    <row r="5476" s="1" customFormat="1"/>
    <row r="5477" s="1" customFormat="1"/>
    <row r="5478" s="1" customFormat="1"/>
    <row r="5479" s="1" customFormat="1"/>
    <row r="5480" s="1" customFormat="1"/>
    <row r="5481" s="1" customFormat="1"/>
    <row r="5482" s="1" customFormat="1"/>
    <row r="5483" s="1" customFormat="1"/>
    <row r="5484" s="1" customFormat="1"/>
    <row r="5485" s="1" customFormat="1"/>
    <row r="5486" s="1" customFormat="1"/>
    <row r="5487" s="1" customFormat="1"/>
    <row r="5488" s="1" customFormat="1"/>
    <row r="5489" s="1" customFormat="1"/>
    <row r="5490" s="1" customFormat="1"/>
    <row r="5491" s="1" customFormat="1"/>
    <row r="5492" s="1" customFormat="1"/>
    <row r="5493" s="1" customFormat="1"/>
    <row r="5494" s="1" customFormat="1"/>
    <row r="5495" s="1" customFormat="1"/>
    <row r="5496" s="1" customFormat="1"/>
    <row r="5497" s="1" customFormat="1"/>
    <row r="5498" s="1" customFormat="1"/>
    <row r="5499" s="1" customFormat="1"/>
    <row r="5500" s="1" customFormat="1"/>
    <row r="5501" s="1" customFormat="1"/>
    <row r="5502" s="1" customFormat="1"/>
    <row r="5503" s="1" customFormat="1"/>
    <row r="5504" s="1" customFormat="1"/>
    <row r="5505" s="1" customFormat="1"/>
    <row r="5506" s="1" customFormat="1"/>
    <row r="5507" s="1" customFormat="1"/>
    <row r="5508" s="1" customFormat="1"/>
    <row r="5509" s="1" customFormat="1"/>
    <row r="5510" s="1" customFormat="1"/>
    <row r="5511" s="1" customFormat="1"/>
    <row r="5512" s="1" customFormat="1"/>
    <row r="5513" s="1" customFormat="1"/>
    <row r="5514" s="1" customFormat="1"/>
    <row r="5515" s="1" customFormat="1"/>
    <row r="5516" s="1" customFormat="1"/>
    <row r="5517" s="1" customFormat="1"/>
    <row r="5518" s="1" customFormat="1"/>
    <row r="5519" s="1" customFormat="1"/>
    <row r="5520" s="1" customFormat="1"/>
    <row r="5521" s="1" customFormat="1"/>
    <row r="5522" s="1" customFormat="1"/>
    <row r="5523" s="1" customFormat="1"/>
    <row r="5524" s="1" customFormat="1"/>
    <row r="5525" s="1" customFormat="1"/>
    <row r="5526" s="1" customFormat="1"/>
    <row r="5527" s="1" customFormat="1"/>
    <row r="5528" s="1" customFormat="1"/>
    <row r="5529" s="1" customFormat="1"/>
    <row r="5530" s="1" customFormat="1"/>
    <row r="5531" s="1" customFormat="1"/>
    <row r="5532" s="1" customFormat="1"/>
    <row r="5533" s="1" customFormat="1"/>
    <row r="5534" s="1" customFormat="1"/>
    <row r="5535" s="1" customFormat="1"/>
    <row r="5536" s="1" customFormat="1"/>
    <row r="5537" s="1" customFormat="1"/>
    <row r="5538" s="1" customFormat="1"/>
    <row r="5539" s="1" customFormat="1"/>
    <row r="5540" s="1" customFormat="1"/>
    <row r="5541" s="1" customFormat="1"/>
    <row r="5542" s="1" customFormat="1"/>
    <row r="5543" s="1" customFormat="1"/>
    <row r="5544" s="1" customFormat="1"/>
    <row r="5545" s="1" customFormat="1"/>
    <row r="5546" s="1" customFormat="1"/>
    <row r="5547" s="1" customFormat="1"/>
    <row r="5548" s="1" customFormat="1"/>
    <row r="5549" s="1" customFormat="1"/>
    <row r="5550" s="1" customFormat="1"/>
    <row r="5551" s="1" customFormat="1"/>
    <row r="5552" s="1" customFormat="1"/>
    <row r="5553" s="1" customFormat="1"/>
    <row r="5554" s="1" customFormat="1"/>
    <row r="5555" s="1" customFormat="1"/>
    <row r="5556" s="1" customFormat="1"/>
    <row r="5557" s="1" customFormat="1"/>
    <row r="5558" s="1" customFormat="1"/>
    <row r="5559" s="1" customFormat="1"/>
    <row r="5560" s="1" customFormat="1"/>
    <row r="5561" s="1" customFormat="1"/>
    <row r="5562" s="1" customFormat="1"/>
    <row r="5563" s="1" customFormat="1"/>
    <row r="5564" s="1" customFormat="1"/>
    <row r="5565" s="1" customFormat="1"/>
    <row r="5566" s="1" customFormat="1"/>
    <row r="5567" s="1" customFormat="1"/>
    <row r="5568" s="1" customFormat="1"/>
    <row r="5569" s="1" customFormat="1"/>
    <row r="5570" s="1" customFormat="1"/>
    <row r="5571" s="1" customFormat="1"/>
    <row r="5572" s="1" customFormat="1"/>
    <row r="5573" s="1" customFormat="1"/>
    <row r="5574" s="1" customFormat="1"/>
    <row r="5575" s="1" customFormat="1"/>
    <row r="5576" s="1" customFormat="1"/>
    <row r="5577" s="1" customFormat="1"/>
    <row r="5578" s="1" customFormat="1"/>
    <row r="5579" s="1" customFormat="1"/>
    <row r="5580" s="1" customFormat="1"/>
    <row r="5581" s="1" customFormat="1"/>
    <row r="5582" s="1" customFormat="1"/>
    <row r="5583" s="1" customFormat="1"/>
    <row r="5584" s="1" customFormat="1"/>
    <row r="5585" s="1" customFormat="1"/>
    <row r="5586" s="1" customFormat="1"/>
    <row r="5587" s="1" customFormat="1"/>
    <row r="5588" s="1" customFormat="1"/>
    <row r="5589" s="1" customFormat="1"/>
    <row r="5590" s="1" customFormat="1"/>
    <row r="5591" s="1" customFormat="1"/>
    <row r="5592" s="1" customFormat="1"/>
    <row r="5593" s="1" customFormat="1"/>
    <row r="5594" s="1" customFormat="1"/>
    <row r="5595" s="1" customFormat="1"/>
    <row r="5596" s="1" customFormat="1"/>
    <row r="5597" s="1" customFormat="1"/>
    <row r="5598" s="1" customFormat="1"/>
    <row r="5599" s="1" customFormat="1"/>
    <row r="5600" s="1" customFormat="1"/>
    <row r="5601" s="1" customFormat="1"/>
    <row r="5602" s="1" customFormat="1"/>
    <row r="5603" s="1" customFormat="1"/>
    <row r="5604" s="1" customFormat="1"/>
    <row r="5605" s="1" customFormat="1"/>
    <row r="5606" s="1" customFormat="1"/>
    <row r="5607" s="1" customFormat="1"/>
    <row r="5608" s="1" customFormat="1"/>
    <row r="5609" s="1" customFormat="1"/>
    <row r="5610" s="1" customFormat="1"/>
    <row r="5611" s="1" customFormat="1"/>
    <row r="5612" s="1" customFormat="1"/>
    <row r="5613" s="1" customFormat="1"/>
    <row r="5614" s="1" customFormat="1"/>
    <row r="5615" s="1" customFormat="1"/>
    <row r="5616" s="1" customFormat="1"/>
    <row r="5617" s="1" customFormat="1"/>
    <row r="5618" s="1" customFormat="1"/>
    <row r="5619" s="1" customFormat="1"/>
    <row r="5620" s="1" customFormat="1"/>
    <row r="5621" s="1" customFormat="1"/>
    <row r="5622" s="1" customFormat="1"/>
    <row r="5623" s="1" customFormat="1"/>
    <row r="5624" s="1" customFormat="1"/>
    <row r="5625" s="1" customFormat="1"/>
    <row r="5626" s="1" customFormat="1"/>
    <row r="5627" s="1" customFormat="1"/>
    <row r="5628" s="1" customFormat="1"/>
    <row r="5629" s="1" customFormat="1"/>
    <row r="5630" s="1" customFormat="1"/>
    <row r="5631" s="1" customFormat="1"/>
    <row r="5632" s="1" customFormat="1"/>
    <row r="5633" s="1" customFormat="1"/>
    <row r="5634" s="1" customFormat="1"/>
    <row r="5635" s="1" customFormat="1"/>
    <row r="5636" s="1" customFormat="1"/>
    <row r="5637" s="1" customFormat="1"/>
    <row r="5638" s="1" customFormat="1"/>
    <row r="5639" s="1" customFormat="1"/>
    <row r="5640" s="1" customFormat="1"/>
    <row r="5641" s="1" customFormat="1"/>
    <row r="5642" s="1" customFormat="1"/>
    <row r="5643" s="1" customFormat="1"/>
    <row r="5644" s="1" customFormat="1"/>
    <row r="5645" s="1" customFormat="1"/>
    <row r="5646" s="1" customFormat="1"/>
    <row r="5647" s="1" customFormat="1"/>
    <row r="5648" s="1" customFormat="1"/>
    <row r="5649" s="1" customFormat="1"/>
    <row r="5650" s="1" customFormat="1"/>
    <row r="5651" s="1" customFormat="1"/>
    <row r="5652" s="1" customFormat="1"/>
    <row r="5653" s="1" customFormat="1"/>
    <row r="5654" s="1" customFormat="1"/>
    <row r="5655" s="1" customFormat="1"/>
    <row r="5656" s="1" customFormat="1"/>
    <row r="5657" s="1" customFormat="1"/>
    <row r="5658" s="1" customFormat="1"/>
    <row r="5659" s="1" customFormat="1"/>
    <row r="5660" s="1" customFormat="1"/>
    <row r="5661" s="1" customFormat="1"/>
    <row r="5662" s="1" customFormat="1"/>
    <row r="5663" s="1" customFormat="1"/>
    <row r="5664" s="1" customFormat="1"/>
    <row r="5665" s="1" customFormat="1"/>
    <row r="5666" s="1" customFormat="1"/>
    <row r="5667" s="1" customFormat="1"/>
    <row r="5668" s="1" customFormat="1"/>
    <row r="5669" s="1" customFormat="1"/>
    <row r="5670" s="1" customFormat="1"/>
    <row r="5671" s="1" customFormat="1"/>
    <row r="5672" s="1" customFormat="1"/>
    <row r="5673" s="1" customFormat="1"/>
    <row r="5674" s="1" customFormat="1"/>
    <row r="5675" s="1" customFormat="1"/>
    <row r="5676" s="1" customFormat="1"/>
    <row r="5677" s="1" customFormat="1"/>
    <row r="5678" s="1" customFormat="1"/>
    <row r="5679" s="1" customFormat="1"/>
    <row r="5680" s="1" customFormat="1"/>
    <row r="5681" s="1" customFormat="1"/>
    <row r="5682" s="1" customFormat="1"/>
    <row r="5683" s="1" customFormat="1"/>
    <row r="5684" s="1" customFormat="1"/>
    <row r="5685" s="1" customFormat="1"/>
    <row r="5686" s="1" customFormat="1"/>
    <row r="5687" s="1" customFormat="1"/>
    <row r="5688" s="1" customFormat="1"/>
    <row r="5689" s="1" customFormat="1"/>
    <row r="5690" s="1" customFormat="1"/>
    <row r="5691" s="1" customFormat="1"/>
    <row r="5692" s="1" customFormat="1"/>
    <row r="5693" s="1" customFormat="1"/>
    <row r="5694" s="1" customFormat="1"/>
    <row r="5695" s="1" customFormat="1"/>
  </sheetData>
  <mergeCells count="5">
    <mergeCell ref="B1:N2"/>
    <mergeCell ref="B4:B5"/>
    <mergeCell ref="K4:N4"/>
    <mergeCell ref="B46:B47"/>
    <mergeCell ref="K46:N46"/>
  </mergeCells>
  <pageMargins left="0.70866141732283472" right="0.70866141732283472" top="0.74803149606299213" bottom="0.74803149606299213" header="0.31496062992125984" footer="0.31496062992125984"/>
  <pageSetup paperSize="9" scale="57" orientation="portrait" r:id="rId1"/>
  <colBreaks count="2" manualBreakCount="2">
    <brk id="11" min="4" max="44" man="1"/>
    <brk id="12" min="4" max="4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Y5698"/>
  <sheetViews>
    <sheetView zoomScaleNormal="100" workbookViewId="0">
      <pane xSplit="2" ySplit="5" topLeftCell="C6" activePane="bottomRight" state="frozen"/>
      <selection pane="topRight" activeCell="C1" sqref="C1"/>
      <selection pane="bottomLeft" activeCell="A6" sqref="A6"/>
      <selection pane="bottomRight"/>
    </sheetView>
  </sheetViews>
  <sheetFormatPr defaultColWidth="8.7109375" defaultRowHeight="14.25"/>
  <cols>
    <col min="1" max="1" width="1.42578125" style="1" customWidth="1"/>
    <col min="2" max="2" width="59.42578125" style="5" customWidth="1"/>
    <col min="3" max="14" width="12.42578125" style="5" customWidth="1"/>
    <col min="15" max="857" width="9.140625" style="1" customWidth="1"/>
    <col min="858" max="16384" width="8.7109375" style="5"/>
  </cols>
  <sheetData>
    <row r="1" spans="2:14" s="1" customFormat="1" ht="15" customHeight="1">
      <c r="B1" s="118" t="s">
        <v>109</v>
      </c>
      <c r="C1" s="118"/>
      <c r="D1" s="118"/>
      <c r="E1" s="118"/>
      <c r="F1" s="118"/>
      <c r="G1" s="118"/>
      <c r="H1" s="118"/>
      <c r="I1" s="118"/>
      <c r="J1" s="118"/>
      <c r="K1" s="118"/>
      <c r="L1" s="118"/>
      <c r="M1" s="118"/>
      <c r="N1" s="118"/>
    </row>
    <row r="2" spans="2:14" s="1" customFormat="1" ht="15" customHeight="1">
      <c r="B2" s="118"/>
      <c r="C2" s="118"/>
      <c r="D2" s="118"/>
      <c r="E2" s="118"/>
      <c r="F2" s="118"/>
      <c r="G2" s="118"/>
      <c r="H2" s="118"/>
      <c r="I2" s="118"/>
      <c r="J2" s="118"/>
      <c r="K2" s="118"/>
      <c r="L2" s="118"/>
      <c r="M2" s="118"/>
      <c r="N2" s="118"/>
    </row>
    <row r="3" spans="2:14" s="1" customFormat="1"/>
    <row r="4" spans="2:14">
      <c r="B4" s="119" t="s">
        <v>58</v>
      </c>
      <c r="C4" s="3"/>
      <c r="D4" s="3"/>
      <c r="E4" s="3"/>
      <c r="F4" s="3"/>
      <c r="G4" s="3"/>
      <c r="H4" s="3"/>
      <c r="I4" s="3"/>
      <c r="J4" s="3"/>
      <c r="K4" s="3"/>
      <c r="L4" s="3"/>
      <c r="M4" s="3"/>
      <c r="N4" s="3"/>
    </row>
    <row r="5" spans="2:14" s="1" customFormat="1" ht="18.75" customHeight="1">
      <c r="B5" s="120"/>
      <c r="C5" s="59">
        <v>45657</v>
      </c>
      <c r="D5" s="59">
        <v>45291</v>
      </c>
      <c r="E5" s="59">
        <v>44926</v>
      </c>
      <c r="F5" s="59">
        <v>44561</v>
      </c>
      <c r="G5" s="59">
        <v>44196</v>
      </c>
      <c r="H5" s="59">
        <v>43830</v>
      </c>
      <c r="I5" s="59">
        <v>43465</v>
      </c>
      <c r="J5" s="59">
        <v>43100</v>
      </c>
      <c r="K5" s="59" t="s">
        <v>8</v>
      </c>
      <c r="L5" s="59" t="s">
        <v>7</v>
      </c>
      <c r="M5" s="59" t="s">
        <v>6</v>
      </c>
      <c r="N5" s="59" t="s">
        <v>5</v>
      </c>
    </row>
    <row r="6" spans="2:14" s="1" customFormat="1">
      <c r="B6" s="60" t="s">
        <v>30</v>
      </c>
      <c r="C6" s="61"/>
      <c r="D6" s="27"/>
      <c r="E6" s="27"/>
      <c r="F6" s="27"/>
      <c r="G6" s="27"/>
      <c r="H6" s="27"/>
      <c r="I6" s="27"/>
      <c r="J6" s="11"/>
      <c r="K6" s="11"/>
      <c r="L6" s="11"/>
      <c r="M6" s="11"/>
      <c r="N6" s="11"/>
    </row>
    <row r="7" spans="2:14" s="1" customFormat="1" ht="7.5" customHeight="1">
      <c r="B7" s="60"/>
      <c r="C7" s="10"/>
      <c r="D7" s="11"/>
      <c r="E7" s="11"/>
      <c r="F7" s="11"/>
      <c r="G7" s="11"/>
      <c r="H7" s="11"/>
      <c r="I7" s="11"/>
      <c r="J7" s="11"/>
      <c r="K7" s="11"/>
      <c r="L7" s="11"/>
      <c r="M7" s="11"/>
      <c r="N7" s="11"/>
    </row>
    <row r="8" spans="2:14" s="1" customFormat="1">
      <c r="B8" s="9" t="s">
        <v>28</v>
      </c>
      <c r="C8" s="10">
        <v>1619512</v>
      </c>
      <c r="D8" s="11">
        <v>1409897</v>
      </c>
      <c r="E8" s="11">
        <v>1222499</v>
      </c>
      <c r="F8" s="11">
        <v>589392</v>
      </c>
      <c r="G8" s="11">
        <v>542205</v>
      </c>
      <c r="H8" s="11">
        <v>484351</v>
      </c>
      <c r="I8" s="11">
        <v>467987</v>
      </c>
      <c r="J8" s="11">
        <v>367096</v>
      </c>
      <c r="K8" s="11">
        <v>290739</v>
      </c>
      <c r="L8" s="11">
        <v>325328</v>
      </c>
      <c r="M8" s="11">
        <v>287388</v>
      </c>
      <c r="N8" s="11">
        <v>168245</v>
      </c>
    </row>
    <row r="9" spans="2:14" s="1" customFormat="1">
      <c r="B9" s="9" t="s">
        <v>29</v>
      </c>
      <c r="C9" s="10">
        <v>3751303</v>
      </c>
      <c r="D9" s="11">
        <v>2266859</v>
      </c>
      <c r="E9" s="11">
        <v>1938503</v>
      </c>
      <c r="F9" s="11">
        <v>1786869</v>
      </c>
      <c r="G9" s="11">
        <v>1033602</v>
      </c>
      <c r="H9" s="11">
        <v>470845</v>
      </c>
      <c r="I9" s="11">
        <v>363908</v>
      </c>
      <c r="J9" s="11">
        <v>378471</v>
      </c>
      <c r="K9" s="11">
        <v>375642</v>
      </c>
      <c r="L9" s="11">
        <v>298138</v>
      </c>
      <c r="M9" s="11">
        <v>267966</v>
      </c>
      <c r="N9" s="11">
        <v>245087</v>
      </c>
    </row>
    <row r="10" spans="2:14" s="1" customFormat="1">
      <c r="B10" s="9" t="s">
        <v>60</v>
      </c>
      <c r="C10" s="10">
        <v>1123923</v>
      </c>
      <c r="D10" s="11">
        <v>903255</v>
      </c>
      <c r="E10" s="11">
        <v>842509</v>
      </c>
      <c r="F10" s="11">
        <v>703546</v>
      </c>
      <c r="G10" s="11">
        <v>663133</v>
      </c>
      <c r="H10" s="11">
        <v>149318</v>
      </c>
      <c r="I10" s="11">
        <v>114279</v>
      </c>
      <c r="J10" s="11" t="s">
        <v>62</v>
      </c>
      <c r="K10" s="11" t="s">
        <v>62</v>
      </c>
      <c r="L10" s="11" t="s">
        <v>62</v>
      </c>
      <c r="M10" s="11" t="s">
        <v>62</v>
      </c>
      <c r="N10" s="11" t="s">
        <v>62</v>
      </c>
    </row>
    <row r="11" spans="2:14" s="1" customFormat="1">
      <c r="B11" s="9" t="s">
        <v>40</v>
      </c>
      <c r="C11" s="10" t="s">
        <v>62</v>
      </c>
      <c r="D11" s="11" t="s">
        <v>62</v>
      </c>
      <c r="E11" s="11" t="s">
        <v>62</v>
      </c>
      <c r="F11" s="11" t="s">
        <v>62</v>
      </c>
      <c r="G11" s="11" t="s">
        <v>62</v>
      </c>
      <c r="H11" s="11" t="s">
        <v>62</v>
      </c>
      <c r="I11" s="11" t="s">
        <v>62</v>
      </c>
      <c r="J11" s="11">
        <v>127944</v>
      </c>
      <c r="K11" s="11">
        <v>94903</v>
      </c>
      <c r="L11" s="11">
        <v>64254</v>
      </c>
      <c r="M11" s="11">
        <v>61322</v>
      </c>
      <c r="N11" s="11">
        <v>71541</v>
      </c>
    </row>
    <row r="12" spans="2:14" s="1" customFormat="1">
      <c r="B12" s="9" t="s">
        <v>39</v>
      </c>
      <c r="C12" s="10" t="s">
        <v>62</v>
      </c>
      <c r="D12" s="11" t="s">
        <v>62</v>
      </c>
      <c r="E12" s="11" t="s">
        <v>62</v>
      </c>
      <c r="F12" s="11" t="s">
        <v>62</v>
      </c>
      <c r="G12" s="11" t="s">
        <v>62</v>
      </c>
      <c r="H12" s="11" t="s">
        <v>62</v>
      </c>
      <c r="I12" s="11" t="s">
        <v>62</v>
      </c>
      <c r="J12" s="11">
        <v>0</v>
      </c>
      <c r="K12" s="11">
        <v>0</v>
      </c>
      <c r="L12" s="11">
        <v>0</v>
      </c>
      <c r="M12" s="11">
        <v>288</v>
      </c>
      <c r="N12" s="11">
        <v>0</v>
      </c>
    </row>
    <row r="13" spans="2:14" s="1" customFormat="1">
      <c r="B13" s="9" t="s">
        <v>31</v>
      </c>
      <c r="C13" s="10" t="s">
        <v>62</v>
      </c>
      <c r="D13" s="11" t="s">
        <v>62</v>
      </c>
      <c r="E13" s="11" t="s">
        <v>62</v>
      </c>
      <c r="F13" s="11" t="s">
        <v>62</v>
      </c>
      <c r="G13" s="11" t="s">
        <v>62</v>
      </c>
      <c r="H13" s="11" t="s">
        <v>62</v>
      </c>
      <c r="I13" s="11" t="s">
        <v>62</v>
      </c>
      <c r="J13" s="11">
        <v>147</v>
      </c>
      <c r="K13" s="11">
        <v>190</v>
      </c>
      <c r="L13" s="11">
        <v>213</v>
      </c>
      <c r="M13" s="11">
        <v>241</v>
      </c>
      <c r="N13" s="11">
        <v>0</v>
      </c>
    </row>
    <row r="14" spans="2:14" s="1" customFormat="1">
      <c r="B14" s="9" t="s">
        <v>32</v>
      </c>
      <c r="C14" s="10">
        <v>131</v>
      </c>
      <c r="D14" s="11">
        <v>129</v>
      </c>
      <c r="E14" s="11">
        <v>0</v>
      </c>
      <c r="F14" s="11">
        <v>7247</v>
      </c>
      <c r="G14" s="11">
        <v>2593</v>
      </c>
      <c r="H14" s="11">
        <v>71</v>
      </c>
      <c r="I14" s="11">
        <v>3068</v>
      </c>
      <c r="J14" s="11">
        <v>375</v>
      </c>
      <c r="K14" s="11">
        <v>1016</v>
      </c>
      <c r="L14" s="11">
        <v>2443</v>
      </c>
      <c r="M14" s="11">
        <v>56</v>
      </c>
      <c r="N14" s="11">
        <v>8</v>
      </c>
    </row>
    <row r="15" spans="2:14" s="1" customFormat="1">
      <c r="B15" s="9" t="s">
        <v>65</v>
      </c>
      <c r="C15" s="10">
        <v>55026</v>
      </c>
      <c r="D15" s="11">
        <v>31407</v>
      </c>
      <c r="E15" s="11">
        <v>41675</v>
      </c>
      <c r="F15" s="11">
        <v>26568</v>
      </c>
      <c r="G15" s="11">
        <v>13310</v>
      </c>
      <c r="H15" s="11">
        <v>6474</v>
      </c>
      <c r="I15" s="11">
        <v>5005</v>
      </c>
      <c r="J15" s="11">
        <v>4009</v>
      </c>
      <c r="K15" s="11">
        <v>5244</v>
      </c>
      <c r="L15" s="11">
        <v>4545</v>
      </c>
      <c r="M15" s="11">
        <v>3904</v>
      </c>
      <c r="N15" s="11">
        <v>40482</v>
      </c>
    </row>
    <row r="16" spans="2:14" s="1" customFormat="1">
      <c r="B16" s="9" t="s">
        <v>33</v>
      </c>
      <c r="C16" s="10">
        <v>19686</v>
      </c>
      <c r="D16" s="11">
        <v>15486</v>
      </c>
      <c r="E16" s="11">
        <v>14524</v>
      </c>
      <c r="F16" s="11">
        <v>8637</v>
      </c>
      <c r="G16" s="11">
        <v>5397</v>
      </c>
      <c r="H16" s="11">
        <v>4073</v>
      </c>
      <c r="I16" s="11">
        <v>3049</v>
      </c>
      <c r="J16" s="11">
        <v>3216</v>
      </c>
      <c r="K16" s="11">
        <v>3590</v>
      </c>
      <c r="L16" s="11">
        <v>2513</v>
      </c>
      <c r="M16" s="11">
        <v>1956</v>
      </c>
      <c r="N16" s="11">
        <v>2265</v>
      </c>
    </row>
    <row r="17" spans="2:14" s="1" customFormat="1">
      <c r="B17" s="9" t="s">
        <v>34</v>
      </c>
      <c r="C17" s="10">
        <v>2009</v>
      </c>
      <c r="D17" s="11">
        <v>1167</v>
      </c>
      <c r="E17" s="11">
        <v>1441</v>
      </c>
      <c r="F17" s="11">
        <v>585</v>
      </c>
      <c r="G17" s="11">
        <v>639</v>
      </c>
      <c r="H17" s="11">
        <v>572</v>
      </c>
      <c r="I17" s="11">
        <v>716</v>
      </c>
      <c r="J17" s="11">
        <v>2915</v>
      </c>
      <c r="K17" s="11">
        <v>10060</v>
      </c>
      <c r="L17" s="11">
        <v>13340</v>
      </c>
      <c r="M17" s="11">
        <v>17908</v>
      </c>
      <c r="N17" s="11">
        <v>12929</v>
      </c>
    </row>
    <row r="18" spans="2:14" s="1" customFormat="1">
      <c r="B18" s="9" t="s">
        <v>35</v>
      </c>
      <c r="C18" s="10">
        <v>65334</v>
      </c>
      <c r="D18" s="11">
        <v>50386</v>
      </c>
      <c r="E18" s="11">
        <v>45303</v>
      </c>
      <c r="F18" s="11">
        <v>16206</v>
      </c>
      <c r="G18" s="11">
        <v>13260</v>
      </c>
      <c r="H18" s="11">
        <v>14193</v>
      </c>
      <c r="I18" s="11">
        <v>2517</v>
      </c>
      <c r="J18" s="11">
        <v>3034</v>
      </c>
      <c r="K18" s="11">
        <v>3746</v>
      </c>
      <c r="L18" s="11">
        <v>4107</v>
      </c>
      <c r="M18" s="11">
        <v>4489</v>
      </c>
      <c r="N18" s="11">
        <v>4692</v>
      </c>
    </row>
    <row r="19" spans="2:14" s="1" customFormat="1">
      <c r="B19" s="9" t="s">
        <v>36</v>
      </c>
      <c r="C19" s="10">
        <v>8708</v>
      </c>
      <c r="D19" s="11">
        <v>10072</v>
      </c>
      <c r="E19" s="11">
        <v>7869</v>
      </c>
      <c r="F19" s="11">
        <v>8693</v>
      </c>
      <c r="G19" s="11">
        <v>9387</v>
      </c>
      <c r="H19" s="11">
        <v>9003</v>
      </c>
      <c r="I19" s="11">
        <v>9545</v>
      </c>
      <c r="J19" s="11">
        <v>10497</v>
      </c>
      <c r="K19" s="11">
        <v>11623</v>
      </c>
      <c r="L19" s="11">
        <v>12238</v>
      </c>
      <c r="M19" s="11">
        <v>12799</v>
      </c>
      <c r="N19" s="11">
        <v>11732</v>
      </c>
    </row>
    <row r="20" spans="2:14" s="1" customFormat="1">
      <c r="B20" s="62" t="s">
        <v>37</v>
      </c>
      <c r="C20" s="63">
        <f t="shared" ref="C20" si="0">SUM(C8:C19)</f>
        <v>6645632</v>
      </c>
      <c r="D20" s="64">
        <f>SUM(D8:D19)</f>
        <v>4688658</v>
      </c>
      <c r="E20" s="64">
        <f>SUM(E8:E19)</f>
        <v>4114323</v>
      </c>
      <c r="F20" s="64">
        <f>SUM(F8:F19)</f>
        <v>3147743</v>
      </c>
      <c r="G20" s="64">
        <f>SUM(G8:G19)</f>
        <v>2283526</v>
      </c>
      <c r="H20" s="64">
        <f>SUM(H8:H19)</f>
        <v>1138900</v>
      </c>
      <c r="I20" s="64">
        <f t="shared" ref="I20:N20" si="1">SUM(I8:I19)</f>
        <v>970074</v>
      </c>
      <c r="J20" s="64">
        <f t="shared" si="1"/>
        <v>897704</v>
      </c>
      <c r="K20" s="64">
        <f t="shared" si="1"/>
        <v>796753</v>
      </c>
      <c r="L20" s="64">
        <f t="shared" si="1"/>
        <v>727119</v>
      </c>
      <c r="M20" s="64">
        <f t="shared" si="1"/>
        <v>658317</v>
      </c>
      <c r="N20" s="64">
        <f t="shared" si="1"/>
        <v>556981</v>
      </c>
    </row>
    <row r="21" spans="2:14" s="1" customFormat="1" ht="7.5" customHeight="1">
      <c r="B21" s="9"/>
      <c r="C21" s="10"/>
      <c r="D21" s="11"/>
      <c r="E21" s="11"/>
      <c r="F21" s="11"/>
      <c r="G21" s="11"/>
      <c r="H21" s="11"/>
      <c r="I21" s="11"/>
      <c r="J21" s="11"/>
      <c r="K21" s="11"/>
      <c r="L21" s="11"/>
      <c r="M21" s="11"/>
      <c r="N21" s="11"/>
    </row>
    <row r="22" spans="2:14" s="1" customFormat="1">
      <c r="B22" s="60" t="s">
        <v>38</v>
      </c>
      <c r="C22" s="10"/>
      <c r="D22" s="11"/>
      <c r="E22" s="11"/>
      <c r="F22" s="11"/>
      <c r="G22" s="11"/>
      <c r="H22" s="11"/>
      <c r="I22" s="11"/>
      <c r="J22" s="11"/>
      <c r="K22" s="11"/>
      <c r="L22" s="11"/>
      <c r="M22" s="11"/>
      <c r="N22" s="11"/>
    </row>
    <row r="23" spans="2:14" s="1" customFormat="1" ht="7.5" customHeight="1">
      <c r="B23" s="60"/>
      <c r="C23" s="10"/>
      <c r="D23" s="11"/>
      <c r="E23" s="11"/>
      <c r="F23" s="11"/>
      <c r="G23" s="11"/>
      <c r="H23" s="11"/>
      <c r="I23" s="11"/>
      <c r="J23" s="11"/>
      <c r="K23" s="11"/>
      <c r="L23" s="11"/>
      <c r="M23" s="11"/>
      <c r="N23" s="11"/>
    </row>
    <row r="24" spans="2:14" s="1" customFormat="1">
      <c r="B24" s="60" t="s">
        <v>41</v>
      </c>
      <c r="C24" s="10"/>
      <c r="D24" s="11"/>
      <c r="E24" s="11"/>
      <c r="F24" s="11"/>
      <c r="G24" s="11"/>
      <c r="H24" s="11"/>
      <c r="I24" s="11"/>
      <c r="J24" s="11"/>
      <c r="K24" s="11"/>
      <c r="L24" s="11"/>
      <c r="M24" s="11"/>
      <c r="N24" s="11"/>
    </row>
    <row r="25" spans="2:14" s="1" customFormat="1">
      <c r="B25" s="9" t="s">
        <v>42</v>
      </c>
      <c r="C25" s="10">
        <v>4164895</v>
      </c>
      <c r="D25" s="11">
        <v>2638122</v>
      </c>
      <c r="E25" s="11">
        <v>2327728</v>
      </c>
      <c r="F25" s="11">
        <v>2010490</v>
      </c>
      <c r="G25" s="11">
        <v>1203243</v>
      </c>
      <c r="H25" s="11">
        <v>573792</v>
      </c>
      <c r="I25" s="11">
        <v>447841</v>
      </c>
      <c r="J25" s="11">
        <v>421400</v>
      </c>
      <c r="K25" s="11">
        <v>377268</v>
      </c>
      <c r="L25" s="11">
        <v>301076</v>
      </c>
      <c r="M25" s="11">
        <v>268032</v>
      </c>
      <c r="N25" s="11">
        <v>246057</v>
      </c>
    </row>
    <row r="26" spans="2:14" s="1" customFormat="1">
      <c r="B26" s="9" t="s">
        <v>43</v>
      </c>
      <c r="C26" s="10">
        <v>208193</v>
      </c>
      <c r="D26" s="11">
        <v>110358</v>
      </c>
      <c r="E26" s="11">
        <v>105552</v>
      </c>
      <c r="F26" s="11">
        <v>127712</v>
      </c>
      <c r="G26" s="11">
        <v>96632</v>
      </c>
      <c r="H26" s="11">
        <v>23529</v>
      </c>
      <c r="I26" s="11">
        <v>28227</v>
      </c>
      <c r="J26" s="11">
        <v>40905</v>
      </c>
      <c r="K26" s="11">
        <v>22645</v>
      </c>
      <c r="L26" s="11">
        <v>10215</v>
      </c>
      <c r="M26" s="11">
        <v>14692</v>
      </c>
      <c r="N26" s="11">
        <v>11479</v>
      </c>
    </row>
    <row r="27" spans="2:14" s="1" customFormat="1">
      <c r="B27" s="9" t="s">
        <v>44</v>
      </c>
      <c r="C27" s="10">
        <v>13316</v>
      </c>
      <c r="D27" s="11">
        <v>22991</v>
      </c>
      <c r="E27" s="11">
        <v>1827</v>
      </c>
      <c r="F27" s="11">
        <v>783</v>
      </c>
      <c r="G27" s="11">
        <v>1329</v>
      </c>
      <c r="H27" s="11">
        <v>1697</v>
      </c>
      <c r="I27" s="11">
        <v>232</v>
      </c>
      <c r="J27" s="11">
        <v>1268</v>
      </c>
      <c r="K27" s="11">
        <v>4262</v>
      </c>
      <c r="L27" s="11">
        <v>4562</v>
      </c>
      <c r="M27" s="11">
        <v>7301</v>
      </c>
      <c r="N27" s="11">
        <v>6814</v>
      </c>
    </row>
    <row r="28" spans="2:14" s="1" customFormat="1">
      <c r="B28" s="9" t="s">
        <v>66</v>
      </c>
      <c r="C28" s="10">
        <v>33935</v>
      </c>
      <c r="D28" s="11">
        <v>29603</v>
      </c>
      <c r="E28" s="11">
        <v>30450</v>
      </c>
      <c r="F28" s="11">
        <v>7437</v>
      </c>
      <c r="G28" s="11">
        <v>8654</v>
      </c>
      <c r="H28" s="11">
        <v>10772</v>
      </c>
      <c r="I28" s="11">
        <v>37</v>
      </c>
      <c r="J28" s="11">
        <v>128</v>
      </c>
      <c r="K28" s="11">
        <v>258</v>
      </c>
      <c r="L28" s="11">
        <v>375</v>
      </c>
      <c r="M28" s="11">
        <v>513</v>
      </c>
      <c r="N28" s="11">
        <v>268</v>
      </c>
    </row>
    <row r="29" spans="2:14" s="1" customFormat="1">
      <c r="B29" s="9" t="s">
        <v>45</v>
      </c>
      <c r="C29" s="10">
        <v>156884</v>
      </c>
      <c r="D29" s="11">
        <v>86080</v>
      </c>
      <c r="E29" s="11">
        <v>79705</v>
      </c>
      <c r="F29" s="11">
        <v>48377</v>
      </c>
      <c r="G29" s="11">
        <v>54167</v>
      </c>
      <c r="H29" s="11">
        <v>19676</v>
      </c>
      <c r="I29" s="11">
        <v>23744</v>
      </c>
      <c r="J29" s="11">
        <v>21785</v>
      </c>
      <c r="K29" s="11">
        <v>22435</v>
      </c>
      <c r="L29" s="11">
        <v>26333</v>
      </c>
      <c r="M29" s="11">
        <v>22092</v>
      </c>
      <c r="N29" s="11">
        <v>24146</v>
      </c>
    </row>
    <row r="30" spans="2:14" s="1" customFormat="1">
      <c r="B30" s="9" t="s">
        <v>46</v>
      </c>
      <c r="C30" s="10">
        <v>3530</v>
      </c>
      <c r="D30" s="11">
        <v>3892</v>
      </c>
      <c r="E30" s="11">
        <v>4256</v>
      </c>
      <c r="F30" s="11">
        <v>4965</v>
      </c>
      <c r="G30" s="11">
        <v>7939</v>
      </c>
      <c r="H30" s="11">
        <v>3129</v>
      </c>
      <c r="I30" s="11">
        <v>1980</v>
      </c>
      <c r="J30" s="11">
        <v>1666</v>
      </c>
      <c r="K30" s="11">
        <v>948</v>
      </c>
      <c r="L30" s="11">
        <v>871</v>
      </c>
      <c r="M30" s="11">
        <v>565</v>
      </c>
      <c r="N30" s="11">
        <v>608</v>
      </c>
    </row>
    <row r="31" spans="2:14" s="1" customFormat="1">
      <c r="B31" s="9" t="s">
        <v>47</v>
      </c>
      <c r="C31" s="10">
        <v>61238</v>
      </c>
      <c r="D31" s="11">
        <v>62949</v>
      </c>
      <c r="E31" s="11">
        <v>58736</v>
      </c>
      <c r="F31" s="11">
        <v>32419</v>
      </c>
      <c r="G31" s="11">
        <v>23257</v>
      </c>
      <c r="H31" s="11">
        <v>15561</v>
      </c>
      <c r="I31" s="11">
        <v>12857</v>
      </c>
      <c r="J31" s="11">
        <v>10210</v>
      </c>
      <c r="K31" s="11">
        <v>13044</v>
      </c>
      <c r="L31" s="11">
        <v>9638</v>
      </c>
      <c r="M31" s="11">
        <v>9411</v>
      </c>
      <c r="N31" s="11">
        <v>11067</v>
      </c>
    </row>
    <row r="32" spans="2:14" s="1" customFormat="1">
      <c r="B32" s="62" t="s">
        <v>48</v>
      </c>
      <c r="C32" s="63">
        <f t="shared" ref="C32" si="2">SUM(C25:C31)</f>
        <v>4641991</v>
      </c>
      <c r="D32" s="64">
        <f>SUM(D25:D31)</f>
        <v>2953995</v>
      </c>
      <c r="E32" s="64">
        <f>SUM(E25:E31)</f>
        <v>2608254</v>
      </c>
      <c r="F32" s="64">
        <f>SUM(F25:F31)</f>
        <v>2232183</v>
      </c>
      <c r="G32" s="64">
        <f>SUM(G25:G31)</f>
        <v>1395221</v>
      </c>
      <c r="H32" s="64">
        <f>SUM(H25:H31)</f>
        <v>648156</v>
      </c>
      <c r="I32" s="64">
        <f t="shared" ref="I32:N32" si="3">SUM(I25:I31)</f>
        <v>514918</v>
      </c>
      <c r="J32" s="64">
        <f t="shared" si="3"/>
        <v>497362</v>
      </c>
      <c r="K32" s="64">
        <f t="shared" si="3"/>
        <v>440860</v>
      </c>
      <c r="L32" s="64">
        <f t="shared" si="3"/>
        <v>353070</v>
      </c>
      <c r="M32" s="64">
        <f t="shared" si="3"/>
        <v>322606</v>
      </c>
      <c r="N32" s="64">
        <f t="shared" si="3"/>
        <v>300439</v>
      </c>
    </row>
    <row r="33" spans="2:14" s="1" customFormat="1" ht="6.75" customHeight="1">
      <c r="B33" s="60"/>
      <c r="C33" s="65"/>
      <c r="D33" s="66"/>
      <c r="E33" s="66"/>
      <c r="F33" s="66"/>
      <c r="G33" s="66"/>
      <c r="H33" s="66"/>
      <c r="I33" s="66"/>
      <c r="J33" s="66"/>
      <c r="K33" s="66"/>
      <c r="L33" s="66"/>
      <c r="M33" s="66"/>
      <c r="N33" s="66"/>
    </row>
    <row r="34" spans="2:14" s="1" customFormat="1">
      <c r="B34" s="60" t="s">
        <v>49</v>
      </c>
      <c r="C34" s="65"/>
      <c r="D34" s="66"/>
      <c r="E34" s="66"/>
      <c r="F34" s="66"/>
      <c r="G34" s="66"/>
      <c r="H34" s="66"/>
      <c r="I34" s="66"/>
      <c r="J34" s="66"/>
      <c r="K34" s="66"/>
      <c r="L34" s="66"/>
      <c r="M34" s="66"/>
      <c r="N34" s="66"/>
    </row>
    <row r="35" spans="2:14" s="1" customFormat="1">
      <c r="B35" s="9" t="s">
        <v>50</v>
      </c>
      <c r="C35" s="10">
        <v>5878</v>
      </c>
      <c r="D35" s="11">
        <v>5878</v>
      </c>
      <c r="E35" s="11">
        <v>5869</v>
      </c>
      <c r="F35" s="11">
        <v>5869</v>
      </c>
      <c r="G35" s="11">
        <v>5869</v>
      </c>
      <c r="H35" s="11">
        <v>5869</v>
      </c>
      <c r="I35" s="11">
        <v>5869</v>
      </c>
      <c r="J35" s="11">
        <v>5869</v>
      </c>
      <c r="K35" s="11">
        <v>5869</v>
      </c>
      <c r="L35" s="11">
        <v>5869</v>
      </c>
      <c r="M35" s="11">
        <v>5869</v>
      </c>
      <c r="N35" s="11">
        <v>5869</v>
      </c>
    </row>
    <row r="36" spans="2:14" s="1" customFormat="1">
      <c r="B36" s="9" t="s">
        <v>51</v>
      </c>
      <c r="C36" s="10">
        <v>71608</v>
      </c>
      <c r="D36" s="11">
        <v>71608</v>
      </c>
      <c r="E36" s="11">
        <v>71608</v>
      </c>
      <c r="F36" s="11">
        <v>71608</v>
      </c>
      <c r="G36" s="11">
        <v>71608</v>
      </c>
      <c r="H36" s="11">
        <v>71608</v>
      </c>
      <c r="I36" s="11">
        <v>71608</v>
      </c>
      <c r="J36" s="11">
        <v>71608</v>
      </c>
      <c r="K36" s="11">
        <v>71608</v>
      </c>
      <c r="L36" s="11">
        <v>71608</v>
      </c>
      <c r="M36" s="11">
        <v>71608</v>
      </c>
      <c r="N36" s="11">
        <v>71608</v>
      </c>
    </row>
    <row r="37" spans="2:14" s="1" customFormat="1">
      <c r="B37" s="9" t="s">
        <v>52</v>
      </c>
      <c r="C37" s="10">
        <v>1059614</v>
      </c>
      <c r="D37" s="11">
        <v>863166</v>
      </c>
      <c r="E37" s="11">
        <v>657555</v>
      </c>
      <c r="F37" s="11">
        <v>598789</v>
      </c>
      <c r="G37" s="11">
        <v>390730</v>
      </c>
      <c r="H37" s="11">
        <v>364757</v>
      </c>
      <c r="I37" s="11">
        <v>334898</v>
      </c>
      <c r="J37" s="11">
        <v>247992</v>
      </c>
      <c r="K37" s="11">
        <v>212554</v>
      </c>
      <c r="L37" s="11">
        <v>189092</v>
      </c>
      <c r="M37" s="11">
        <v>189092</v>
      </c>
      <c r="N37" s="11">
        <v>102650</v>
      </c>
    </row>
    <row r="38" spans="2:14" s="1" customFormat="1">
      <c r="B38" s="9" t="s">
        <v>53</v>
      </c>
      <c r="C38" s="10">
        <v>-4074</v>
      </c>
      <c r="D38" s="11">
        <v>-6595</v>
      </c>
      <c r="E38" s="11">
        <v>40</v>
      </c>
      <c r="F38" s="11">
        <v>-449</v>
      </c>
      <c r="G38" s="11">
        <v>9</v>
      </c>
      <c r="H38" s="11">
        <v>-23637</v>
      </c>
      <c r="I38" s="11">
        <v>-21479</v>
      </c>
      <c r="J38" s="11">
        <v>-15906</v>
      </c>
      <c r="K38" s="11">
        <v>-4945</v>
      </c>
      <c r="L38" s="11">
        <v>-641</v>
      </c>
      <c r="M38" s="11">
        <v>2535</v>
      </c>
      <c r="N38" s="11">
        <v>430</v>
      </c>
    </row>
    <row r="39" spans="2:14" s="1" customFormat="1">
      <c r="B39" s="9" t="s">
        <v>54</v>
      </c>
      <c r="C39" s="10">
        <v>870495</v>
      </c>
      <c r="D39" s="11">
        <v>800606</v>
      </c>
      <c r="E39" s="11">
        <v>770997</v>
      </c>
      <c r="F39" s="11">
        <v>239743</v>
      </c>
      <c r="G39" s="11">
        <v>420089</v>
      </c>
      <c r="H39" s="11">
        <v>72147</v>
      </c>
      <c r="I39" s="11">
        <v>64260</v>
      </c>
      <c r="J39" s="11">
        <v>90779</v>
      </c>
      <c r="K39" s="11">
        <v>70807</v>
      </c>
      <c r="L39" s="11">
        <v>108121</v>
      </c>
      <c r="M39" s="11">
        <v>66607</v>
      </c>
      <c r="N39" s="11">
        <v>75985</v>
      </c>
    </row>
    <row r="40" spans="2:14" s="1" customFormat="1">
      <c r="B40" s="62" t="s">
        <v>55</v>
      </c>
      <c r="C40" s="63">
        <f>SUM(C35:C39)</f>
        <v>2003521</v>
      </c>
      <c r="D40" s="64">
        <f>SUM(D35:D39)</f>
        <v>1734663</v>
      </c>
      <c r="E40" s="64">
        <f>SUM(E35:E39)</f>
        <v>1506069</v>
      </c>
      <c r="F40" s="64">
        <f>SUM(F35:F39)</f>
        <v>915560</v>
      </c>
      <c r="G40" s="64">
        <f>SUM(G35:G39)</f>
        <v>888305</v>
      </c>
      <c r="H40" s="64">
        <f t="shared" ref="H40" si="4">SUM(H35:H39)</f>
        <v>490744</v>
      </c>
      <c r="I40" s="64">
        <f t="shared" ref="I40:K40" si="5">SUM(I35:I39)</f>
        <v>455156</v>
      </c>
      <c r="J40" s="64">
        <f t="shared" si="5"/>
        <v>400342</v>
      </c>
      <c r="K40" s="64">
        <f t="shared" si="5"/>
        <v>355893</v>
      </c>
      <c r="L40" s="64">
        <f t="shared" ref="L40:N40" si="6">SUM(L35:L39)</f>
        <v>374049</v>
      </c>
      <c r="M40" s="64">
        <f t="shared" si="6"/>
        <v>335711</v>
      </c>
      <c r="N40" s="64">
        <f t="shared" si="6"/>
        <v>256542</v>
      </c>
    </row>
    <row r="41" spans="2:14" s="1" customFormat="1">
      <c r="B41" s="62" t="s">
        <v>107</v>
      </c>
      <c r="C41" s="63">
        <v>120</v>
      </c>
      <c r="D41" s="64">
        <v>0</v>
      </c>
      <c r="E41" s="64">
        <v>0</v>
      </c>
      <c r="F41" s="64">
        <v>0</v>
      </c>
      <c r="G41" s="64">
        <v>0</v>
      </c>
      <c r="H41" s="64">
        <v>0</v>
      </c>
      <c r="I41" s="64">
        <v>0</v>
      </c>
      <c r="J41" s="64">
        <v>0</v>
      </c>
      <c r="K41" s="64">
        <v>0</v>
      </c>
      <c r="L41" s="64">
        <v>0</v>
      </c>
      <c r="M41" s="64">
        <v>0</v>
      </c>
      <c r="N41" s="64">
        <v>0</v>
      </c>
    </row>
    <row r="42" spans="2:14" s="1" customFormat="1">
      <c r="B42" s="62" t="s">
        <v>56</v>
      </c>
      <c r="C42" s="63">
        <f>C40+C41</f>
        <v>2003641</v>
      </c>
      <c r="D42" s="64">
        <f>D40</f>
        <v>1734663</v>
      </c>
      <c r="E42" s="64">
        <f>E40</f>
        <v>1506069</v>
      </c>
      <c r="F42" s="64">
        <f>F40</f>
        <v>915560</v>
      </c>
      <c r="G42" s="64">
        <f>G40</f>
        <v>888305</v>
      </c>
      <c r="H42" s="64">
        <f t="shared" ref="H42" si="7">H40</f>
        <v>490744</v>
      </c>
      <c r="I42" s="64">
        <f t="shared" ref="I42:K42" si="8">I40</f>
        <v>455156</v>
      </c>
      <c r="J42" s="64">
        <f t="shared" si="8"/>
        <v>400342</v>
      </c>
      <c r="K42" s="64">
        <f t="shared" si="8"/>
        <v>355893</v>
      </c>
      <c r="L42" s="64">
        <f t="shared" ref="L42:N42" si="9">L40</f>
        <v>374049</v>
      </c>
      <c r="M42" s="64">
        <f t="shared" si="9"/>
        <v>335711</v>
      </c>
      <c r="N42" s="64">
        <f t="shared" si="9"/>
        <v>256542</v>
      </c>
    </row>
    <row r="43" spans="2:14" s="1" customFormat="1">
      <c r="B43" s="60"/>
      <c r="C43" s="65"/>
      <c r="D43" s="66"/>
      <c r="E43" s="66"/>
      <c r="F43" s="66"/>
      <c r="G43" s="66"/>
      <c r="H43" s="66"/>
      <c r="I43" s="66"/>
      <c r="J43" s="66"/>
      <c r="K43" s="66"/>
      <c r="L43" s="66"/>
      <c r="M43" s="66"/>
      <c r="N43" s="66"/>
    </row>
    <row r="44" spans="2:14" s="1" customFormat="1">
      <c r="B44" s="62" t="s">
        <v>57</v>
      </c>
      <c r="C44" s="63">
        <f t="shared" ref="C44" si="10">C42+C32</f>
        <v>6645632</v>
      </c>
      <c r="D44" s="64">
        <f t="shared" ref="D44:I44" si="11">D42+D32</f>
        <v>4688658</v>
      </c>
      <c r="E44" s="64">
        <f t="shared" si="11"/>
        <v>4114323</v>
      </c>
      <c r="F44" s="64">
        <f t="shared" si="11"/>
        <v>3147743</v>
      </c>
      <c r="G44" s="64">
        <f t="shared" si="11"/>
        <v>2283526</v>
      </c>
      <c r="H44" s="64">
        <f t="shared" si="11"/>
        <v>1138900</v>
      </c>
      <c r="I44" s="64">
        <f t="shared" si="11"/>
        <v>970074</v>
      </c>
      <c r="J44" s="64">
        <f>J32+J42</f>
        <v>897704</v>
      </c>
      <c r="K44" s="64">
        <f>K32+K42</f>
        <v>796753</v>
      </c>
      <c r="L44" s="64">
        <f t="shared" ref="L44:N44" si="12">L32+L42</f>
        <v>727119</v>
      </c>
      <c r="M44" s="64">
        <f t="shared" si="12"/>
        <v>658317</v>
      </c>
      <c r="N44" s="64">
        <f t="shared" si="12"/>
        <v>556981</v>
      </c>
    </row>
    <row r="45" spans="2:14" s="1" customFormat="1" ht="6.75" customHeight="1">
      <c r="B45" s="20"/>
      <c r="C45" s="20"/>
      <c r="D45" s="20"/>
      <c r="E45" s="20"/>
      <c r="F45" s="20"/>
      <c r="G45" s="20"/>
      <c r="H45" s="20"/>
      <c r="I45" s="20"/>
      <c r="J45" s="21"/>
      <c r="K45" s="21"/>
      <c r="L45" s="21"/>
      <c r="M45" s="21"/>
      <c r="N45" s="20"/>
    </row>
    <row r="46" spans="2:14" s="1" customFormat="1" ht="14.25" customHeight="1">
      <c r="B46" s="22" t="s">
        <v>9</v>
      </c>
      <c r="C46" s="22"/>
      <c r="D46" s="22"/>
      <c r="E46" s="22"/>
      <c r="F46" s="22"/>
      <c r="G46" s="22"/>
      <c r="H46" s="22"/>
      <c r="I46" s="22"/>
      <c r="J46" s="22"/>
      <c r="K46" s="22"/>
      <c r="L46" s="21"/>
      <c r="M46" s="21"/>
    </row>
    <row r="47" spans="2:14" s="1" customFormat="1" ht="14.25" customHeight="1">
      <c r="B47" s="22" t="s">
        <v>61</v>
      </c>
      <c r="C47" s="22"/>
      <c r="D47" s="22"/>
      <c r="E47" s="22"/>
      <c r="F47" s="22"/>
      <c r="G47" s="22"/>
      <c r="H47" s="22"/>
      <c r="I47" s="22"/>
    </row>
    <row r="48" spans="2:14" s="1" customFormat="1"/>
    <row r="49" spans="2:14" s="1" customFormat="1" ht="18">
      <c r="B49" s="98" t="s">
        <v>139</v>
      </c>
      <c r="C49" s="99"/>
      <c r="D49" s="99"/>
      <c r="E49" s="99"/>
      <c r="F49" s="99"/>
      <c r="G49" s="99"/>
      <c r="H49" s="99"/>
      <c r="I49" s="99"/>
      <c r="J49" s="99"/>
      <c r="K49" s="99"/>
      <c r="L49" s="99"/>
      <c r="M49" s="99"/>
      <c r="N49" s="99"/>
    </row>
    <row r="50" spans="2:14" s="1" customFormat="1">
      <c r="B50" s="119" t="s">
        <v>137</v>
      </c>
      <c r="C50" s="3"/>
      <c r="D50" s="3"/>
      <c r="E50" s="3"/>
      <c r="F50" s="3"/>
      <c r="G50" s="3"/>
      <c r="H50" s="3"/>
      <c r="I50" s="3"/>
      <c r="J50" s="3"/>
      <c r="K50" s="3"/>
      <c r="L50" s="3"/>
      <c r="M50" s="3"/>
      <c r="N50" s="3"/>
    </row>
    <row r="51" spans="2:14" s="1" customFormat="1">
      <c r="B51" s="120"/>
      <c r="C51" s="59">
        <v>45657</v>
      </c>
      <c r="D51" s="59">
        <v>45291</v>
      </c>
      <c r="E51" s="59">
        <v>44926</v>
      </c>
      <c r="F51" s="59">
        <v>44561</v>
      </c>
      <c r="G51" s="59">
        <v>44196</v>
      </c>
      <c r="H51" s="59">
        <v>43830</v>
      </c>
      <c r="I51" s="59">
        <v>43465</v>
      </c>
      <c r="J51" s="59">
        <v>43100</v>
      </c>
      <c r="K51" s="59" t="s">
        <v>8</v>
      </c>
      <c r="L51" s="59" t="s">
        <v>7</v>
      </c>
      <c r="M51" s="59">
        <v>42004</v>
      </c>
      <c r="N51" s="59">
        <v>41639</v>
      </c>
    </row>
    <row r="52" spans="2:14" s="1" customFormat="1">
      <c r="B52" s="93" t="s">
        <v>141</v>
      </c>
      <c r="C52" s="100">
        <v>11604196</v>
      </c>
      <c r="D52" s="101">
        <v>10513876</v>
      </c>
      <c r="E52" s="101">
        <v>7707384</v>
      </c>
      <c r="F52" s="101">
        <v>8654745</v>
      </c>
      <c r="G52" s="101" t="s">
        <v>138</v>
      </c>
      <c r="H52" s="101">
        <v>4851634</v>
      </c>
      <c r="I52" s="101">
        <v>2685762</v>
      </c>
      <c r="J52" s="101">
        <v>4249747</v>
      </c>
      <c r="K52" s="101">
        <v>4105097</v>
      </c>
      <c r="L52" s="101">
        <v>2576091</v>
      </c>
      <c r="M52" s="101">
        <v>2369615</v>
      </c>
      <c r="N52" s="101">
        <v>2365253</v>
      </c>
    </row>
    <row r="53" spans="2:14" s="1" customFormat="1">
      <c r="B53" s="93" t="s">
        <v>142</v>
      </c>
      <c r="C53" s="102">
        <v>13681597</v>
      </c>
      <c r="D53" s="89">
        <v>6147595</v>
      </c>
      <c r="E53" s="89">
        <v>3445397</v>
      </c>
      <c r="F53" s="89">
        <v>2452320</v>
      </c>
      <c r="G53" s="89">
        <v>871596</v>
      </c>
      <c r="H53" s="89">
        <v>109185</v>
      </c>
      <c r="I53" s="89">
        <v>37079</v>
      </c>
      <c r="J53" s="89">
        <v>412</v>
      </c>
      <c r="K53" s="89">
        <v>542</v>
      </c>
      <c r="L53" s="89">
        <v>562</v>
      </c>
      <c r="M53" s="89">
        <v>10860</v>
      </c>
      <c r="N53" s="89">
        <v>146603</v>
      </c>
    </row>
    <row r="54" spans="2:14" s="1" customFormat="1">
      <c r="B54" s="93" t="s">
        <v>140</v>
      </c>
      <c r="C54" s="103">
        <f>C9</f>
        <v>3751303</v>
      </c>
      <c r="D54" s="104">
        <f t="shared" ref="D54:N54" si="13">D9</f>
        <v>2266859</v>
      </c>
      <c r="E54" s="104">
        <f t="shared" si="13"/>
        <v>1938503</v>
      </c>
      <c r="F54" s="104">
        <f t="shared" si="13"/>
        <v>1786869</v>
      </c>
      <c r="G54" s="104">
        <f t="shared" si="13"/>
        <v>1033602</v>
      </c>
      <c r="H54" s="104">
        <f t="shared" si="13"/>
        <v>470845</v>
      </c>
      <c r="I54" s="104">
        <f t="shared" si="13"/>
        <v>363908</v>
      </c>
      <c r="J54" s="104">
        <f t="shared" si="13"/>
        <v>378471</v>
      </c>
      <c r="K54" s="104">
        <f t="shared" si="13"/>
        <v>375642</v>
      </c>
      <c r="L54" s="104">
        <f t="shared" si="13"/>
        <v>298138</v>
      </c>
      <c r="M54" s="104">
        <f t="shared" si="13"/>
        <v>267966</v>
      </c>
      <c r="N54" s="104">
        <f t="shared" si="13"/>
        <v>245087</v>
      </c>
    </row>
    <row r="55" spans="2:14" s="1" customFormat="1">
      <c r="B55" s="105" t="s">
        <v>151</v>
      </c>
      <c r="C55" s="106">
        <f t="shared" ref="C55:N55" si="14">SUM(C52:C54)</f>
        <v>29037096</v>
      </c>
      <c r="D55" s="107">
        <f t="shared" si="14"/>
        <v>18928330</v>
      </c>
      <c r="E55" s="107">
        <f t="shared" si="14"/>
        <v>13091284</v>
      </c>
      <c r="F55" s="107">
        <f t="shared" si="14"/>
        <v>12893934</v>
      </c>
      <c r="G55" s="107">
        <f t="shared" si="14"/>
        <v>1905198</v>
      </c>
      <c r="H55" s="107">
        <f t="shared" si="14"/>
        <v>5431664</v>
      </c>
      <c r="I55" s="107">
        <f t="shared" si="14"/>
        <v>3086749</v>
      </c>
      <c r="J55" s="107">
        <f t="shared" si="14"/>
        <v>4628630</v>
      </c>
      <c r="K55" s="107">
        <f t="shared" si="14"/>
        <v>4481281</v>
      </c>
      <c r="L55" s="107">
        <f t="shared" si="14"/>
        <v>2874791</v>
      </c>
      <c r="M55" s="107">
        <f t="shared" si="14"/>
        <v>2648441</v>
      </c>
      <c r="N55" s="107">
        <f t="shared" si="14"/>
        <v>2756943</v>
      </c>
    </row>
    <row r="56" spans="2:14" s="1" customFormat="1"/>
    <row r="57" spans="2:14" s="1" customFormat="1"/>
    <row r="58" spans="2:14" s="1" customFormat="1"/>
    <row r="59" spans="2:14" s="1" customFormat="1"/>
    <row r="60" spans="2:14" s="1" customFormat="1"/>
    <row r="61" spans="2:14" s="1" customFormat="1"/>
    <row r="62" spans="2:14" s="1" customFormat="1"/>
    <row r="63" spans="2:14" s="1" customFormat="1"/>
    <row r="64" spans="2:1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row r="545" s="1" customFormat="1"/>
    <row r="546" s="1" customFormat="1"/>
    <row r="547" s="1" customFormat="1"/>
    <row r="548" s="1" customFormat="1"/>
    <row r="549" s="1" customFormat="1"/>
    <row r="550" s="1" customFormat="1"/>
    <row r="551" s="1" customFormat="1"/>
    <row r="552" s="1" customFormat="1"/>
    <row r="553" s="1" customFormat="1"/>
    <row r="554" s="1" customFormat="1"/>
    <row r="555" s="1" customFormat="1"/>
    <row r="556" s="1" customFormat="1"/>
    <row r="557" s="1" customFormat="1"/>
    <row r="558" s="1" customFormat="1"/>
    <row r="559" s="1" customFormat="1"/>
    <row r="560" s="1" customFormat="1"/>
    <row r="561" s="1" customFormat="1"/>
    <row r="562" s="1" customFormat="1"/>
    <row r="563" s="1" customFormat="1"/>
    <row r="564" s="1" customFormat="1"/>
    <row r="565" s="1" customFormat="1"/>
    <row r="566" s="1" customFormat="1"/>
    <row r="567" s="1" customFormat="1"/>
    <row r="568" s="1" customFormat="1"/>
    <row r="569" s="1" customFormat="1"/>
    <row r="570" s="1" customFormat="1"/>
    <row r="571" s="1" customFormat="1"/>
    <row r="572" s="1" customFormat="1"/>
    <row r="573" s="1" customFormat="1"/>
    <row r="574" s="1" customFormat="1"/>
    <row r="575" s="1" customFormat="1"/>
    <row r="576" s="1" customFormat="1"/>
    <row r="577" s="1" customFormat="1"/>
    <row r="578" s="1" customFormat="1"/>
    <row r="579" s="1" customFormat="1"/>
    <row r="580" s="1" customFormat="1"/>
    <row r="581" s="1" customFormat="1"/>
    <row r="582" s="1" customFormat="1"/>
    <row r="583" s="1" customFormat="1"/>
    <row r="584" s="1" customFormat="1"/>
    <row r="585" s="1" customFormat="1"/>
    <row r="586" s="1" customFormat="1"/>
    <row r="587" s="1" customFormat="1"/>
    <row r="588" s="1" customFormat="1"/>
    <row r="589" s="1" customFormat="1"/>
    <row r="590" s="1" customFormat="1"/>
    <row r="591" s="1" customFormat="1"/>
    <row r="592" s="1" customFormat="1"/>
    <row r="593" s="1" customFormat="1"/>
    <row r="594" s="1" customFormat="1"/>
    <row r="595" s="1" customFormat="1"/>
    <row r="596" s="1" customFormat="1"/>
    <row r="597" s="1" customFormat="1"/>
    <row r="598" s="1" customFormat="1"/>
    <row r="599" s="1" customFormat="1"/>
    <row r="600" s="1" customFormat="1"/>
    <row r="601" s="1" customFormat="1"/>
    <row r="602" s="1" customFormat="1"/>
    <row r="603" s="1" customFormat="1"/>
    <row r="604" s="1" customFormat="1"/>
    <row r="605" s="1" customFormat="1"/>
    <row r="606" s="1" customFormat="1"/>
    <row r="607" s="1" customFormat="1"/>
    <row r="608" s="1" customFormat="1"/>
    <row r="609" s="1" customFormat="1"/>
    <row r="610" s="1" customFormat="1"/>
    <row r="611" s="1" customFormat="1"/>
    <row r="612" s="1" customFormat="1"/>
    <row r="613" s="1" customFormat="1"/>
    <row r="614" s="1" customFormat="1"/>
    <row r="615" s="1" customFormat="1"/>
    <row r="616" s="1" customFormat="1"/>
    <row r="617" s="1" customFormat="1"/>
    <row r="618" s="1" customFormat="1"/>
    <row r="619" s="1" customFormat="1"/>
    <row r="620" s="1" customFormat="1"/>
    <row r="621" s="1" customFormat="1"/>
    <row r="622" s="1" customFormat="1"/>
    <row r="623" s="1" customFormat="1"/>
    <row r="624" s="1" customFormat="1"/>
    <row r="625" s="1" customFormat="1"/>
    <row r="626" s="1" customFormat="1"/>
    <row r="627" s="1" customFormat="1"/>
    <row r="628" s="1" customFormat="1"/>
    <row r="629" s="1" customFormat="1"/>
    <row r="630" s="1" customFormat="1"/>
    <row r="631" s="1" customFormat="1"/>
    <row r="632" s="1" customFormat="1"/>
    <row r="633" s="1" customFormat="1"/>
    <row r="634" s="1" customFormat="1"/>
    <row r="635" s="1" customFormat="1"/>
    <row r="636" s="1" customFormat="1"/>
    <row r="637" s="1" customFormat="1"/>
    <row r="638" s="1" customFormat="1"/>
    <row r="639" s="1" customFormat="1"/>
    <row r="640" s="1" customFormat="1"/>
    <row r="641" s="1" customFormat="1"/>
    <row r="642" s="1" customFormat="1"/>
    <row r="643" s="1" customFormat="1"/>
    <row r="644" s="1" customFormat="1"/>
    <row r="645" s="1" customFormat="1"/>
    <row r="646" s="1" customFormat="1"/>
    <row r="647" s="1" customFormat="1"/>
    <row r="648" s="1" customFormat="1"/>
    <row r="649" s="1" customFormat="1"/>
    <row r="650" s="1" customFormat="1"/>
    <row r="651" s="1" customFormat="1"/>
    <row r="652" s="1" customFormat="1"/>
    <row r="653" s="1" customFormat="1"/>
    <row r="654" s="1" customFormat="1"/>
    <row r="655" s="1" customFormat="1"/>
    <row r="656" s="1" customFormat="1"/>
    <row r="657" s="1" customFormat="1"/>
    <row r="658" s="1" customFormat="1"/>
    <row r="659" s="1" customFormat="1"/>
    <row r="660" s="1" customFormat="1"/>
    <row r="661" s="1" customFormat="1"/>
    <row r="662" s="1" customFormat="1"/>
    <row r="663" s="1" customFormat="1"/>
    <row r="664" s="1" customFormat="1"/>
    <row r="665" s="1" customFormat="1"/>
    <row r="666" s="1" customFormat="1"/>
    <row r="667" s="1" customFormat="1"/>
    <row r="668" s="1" customFormat="1"/>
    <row r="669" s="1" customFormat="1"/>
    <row r="670" s="1" customFormat="1"/>
    <row r="671" s="1" customFormat="1"/>
    <row r="672" s="1" customFormat="1"/>
    <row r="673" s="1" customFormat="1"/>
    <row r="674" s="1" customFormat="1"/>
    <row r="675" s="1" customFormat="1"/>
    <row r="676" s="1" customFormat="1"/>
    <row r="677" s="1" customFormat="1"/>
    <row r="678" s="1" customFormat="1"/>
    <row r="679" s="1" customFormat="1"/>
    <row r="680" s="1" customFormat="1"/>
    <row r="681" s="1" customFormat="1"/>
    <row r="682" s="1" customFormat="1"/>
    <row r="683" s="1" customFormat="1"/>
    <row r="684" s="1" customFormat="1"/>
    <row r="685" s="1" customFormat="1"/>
    <row r="686" s="1" customFormat="1"/>
    <row r="687" s="1" customFormat="1"/>
    <row r="688" s="1" customFormat="1"/>
    <row r="689" s="1" customFormat="1"/>
    <row r="690" s="1" customFormat="1"/>
    <row r="691" s="1" customFormat="1"/>
    <row r="692" s="1" customFormat="1"/>
    <row r="693" s="1" customFormat="1"/>
    <row r="694" s="1" customFormat="1"/>
    <row r="695" s="1" customFormat="1"/>
    <row r="696" s="1" customFormat="1"/>
    <row r="697" s="1" customFormat="1"/>
    <row r="698" s="1" customFormat="1"/>
    <row r="699" s="1" customFormat="1"/>
    <row r="700" s="1" customFormat="1"/>
    <row r="701" s="1" customFormat="1"/>
    <row r="702" s="1" customFormat="1"/>
    <row r="703" s="1" customFormat="1"/>
    <row r="704" s="1" customFormat="1"/>
    <row r="705" s="1" customFormat="1"/>
    <row r="706" s="1" customFormat="1"/>
    <row r="707" s="1" customFormat="1"/>
    <row r="708" s="1" customFormat="1"/>
    <row r="709" s="1" customFormat="1"/>
    <row r="710" s="1" customFormat="1"/>
    <row r="711" s="1" customFormat="1"/>
    <row r="712" s="1" customFormat="1"/>
    <row r="713" s="1" customFormat="1"/>
    <row r="714" s="1" customFormat="1"/>
    <row r="715" s="1" customFormat="1"/>
    <row r="716" s="1" customFormat="1"/>
    <row r="717" s="1" customFormat="1"/>
    <row r="718" s="1" customFormat="1"/>
    <row r="719" s="1" customFormat="1"/>
    <row r="720" s="1" customFormat="1"/>
    <row r="721" s="1" customFormat="1"/>
    <row r="722" s="1" customFormat="1"/>
    <row r="723" s="1" customFormat="1"/>
    <row r="724" s="1" customFormat="1"/>
    <row r="725" s="1" customFormat="1"/>
    <row r="726" s="1" customFormat="1"/>
    <row r="727" s="1" customFormat="1"/>
    <row r="728" s="1" customFormat="1"/>
    <row r="729" s="1" customFormat="1"/>
    <row r="730" s="1" customFormat="1"/>
    <row r="731" s="1" customFormat="1"/>
    <row r="732" s="1" customFormat="1"/>
    <row r="733" s="1" customFormat="1"/>
    <row r="734" s="1" customFormat="1"/>
    <row r="735" s="1" customFormat="1"/>
    <row r="736" s="1" customFormat="1"/>
    <row r="737" s="1" customFormat="1"/>
    <row r="738" s="1" customFormat="1"/>
    <row r="739" s="1" customFormat="1"/>
    <row r="740" s="1" customFormat="1"/>
    <row r="741" s="1" customFormat="1"/>
    <row r="742" s="1" customFormat="1"/>
    <row r="743" s="1" customFormat="1"/>
    <row r="744" s="1" customFormat="1"/>
    <row r="745" s="1" customFormat="1"/>
    <row r="746" s="1" customFormat="1"/>
    <row r="747" s="1" customFormat="1"/>
    <row r="748" s="1" customFormat="1"/>
    <row r="749" s="1" customFormat="1"/>
    <row r="750" s="1" customFormat="1"/>
    <row r="751" s="1" customFormat="1"/>
    <row r="752" s="1" customFormat="1"/>
    <row r="753" s="1" customFormat="1"/>
    <row r="754" s="1" customFormat="1"/>
    <row r="755" s="1" customFormat="1"/>
    <row r="756" s="1" customFormat="1"/>
    <row r="757" s="1" customFormat="1"/>
    <row r="758" s="1" customFormat="1"/>
    <row r="759" s="1" customFormat="1"/>
    <row r="760" s="1" customFormat="1"/>
    <row r="761" s="1" customFormat="1"/>
    <row r="762" s="1" customFormat="1"/>
    <row r="763" s="1" customFormat="1"/>
    <row r="764" s="1" customFormat="1"/>
    <row r="765" s="1" customFormat="1"/>
    <row r="766" s="1" customFormat="1"/>
    <row r="767" s="1" customFormat="1"/>
    <row r="768" s="1" customFormat="1"/>
    <row r="769" s="1" customFormat="1"/>
    <row r="770" s="1" customFormat="1"/>
    <row r="771" s="1" customFormat="1"/>
    <row r="772" s="1" customFormat="1"/>
    <row r="773" s="1" customFormat="1"/>
    <row r="774" s="1" customFormat="1"/>
    <row r="775" s="1" customFormat="1"/>
    <row r="776" s="1" customFormat="1"/>
    <row r="777" s="1" customFormat="1"/>
    <row r="778" s="1" customFormat="1"/>
    <row r="779" s="1" customFormat="1"/>
    <row r="780" s="1" customFormat="1"/>
    <row r="781" s="1" customFormat="1"/>
    <row r="782" s="1" customFormat="1"/>
    <row r="783" s="1" customFormat="1"/>
    <row r="784" s="1" customFormat="1"/>
    <row r="785" s="1" customFormat="1"/>
    <row r="786" s="1" customFormat="1"/>
    <row r="787" s="1" customFormat="1"/>
    <row r="788" s="1" customFormat="1"/>
    <row r="789" s="1" customFormat="1"/>
    <row r="790" s="1" customFormat="1"/>
    <row r="791" s="1" customFormat="1"/>
    <row r="792" s="1" customFormat="1"/>
    <row r="793" s="1" customFormat="1"/>
    <row r="794" s="1" customFormat="1"/>
    <row r="795" s="1" customFormat="1"/>
    <row r="796" s="1" customFormat="1"/>
    <row r="797" s="1" customFormat="1"/>
    <row r="798" s="1" customFormat="1"/>
    <row r="799" s="1" customFormat="1"/>
    <row r="800" s="1" customFormat="1"/>
    <row r="801" s="1" customFormat="1"/>
    <row r="802" s="1" customFormat="1"/>
    <row r="803" s="1" customFormat="1"/>
    <row r="804" s="1" customFormat="1"/>
    <row r="805" s="1" customFormat="1"/>
    <row r="806" s="1" customFormat="1"/>
    <row r="807" s="1" customFormat="1"/>
    <row r="808" s="1" customFormat="1"/>
    <row r="809" s="1" customFormat="1"/>
    <row r="810" s="1" customFormat="1"/>
    <row r="811" s="1" customFormat="1"/>
    <row r="812" s="1" customFormat="1"/>
    <row r="813" s="1" customFormat="1"/>
    <row r="814" s="1" customFormat="1"/>
    <row r="815" s="1" customFormat="1"/>
    <row r="816" s="1" customFormat="1"/>
    <row r="817" s="1" customFormat="1"/>
    <row r="818" s="1" customFormat="1"/>
    <row r="819" s="1" customFormat="1"/>
    <row r="820" s="1" customFormat="1"/>
    <row r="821" s="1" customFormat="1"/>
    <row r="822" s="1" customFormat="1"/>
    <row r="823" s="1" customFormat="1"/>
    <row r="824" s="1" customFormat="1"/>
    <row r="825" s="1" customFormat="1"/>
    <row r="826" s="1" customFormat="1"/>
    <row r="827" s="1" customFormat="1"/>
    <row r="828" s="1" customFormat="1"/>
    <row r="829" s="1" customFormat="1"/>
    <row r="830" s="1" customFormat="1"/>
    <row r="831" s="1" customFormat="1"/>
    <row r="832" s="1" customFormat="1"/>
    <row r="833" s="1" customFormat="1"/>
    <row r="834" s="1" customFormat="1"/>
    <row r="835" s="1" customFormat="1"/>
    <row r="836" s="1" customFormat="1"/>
    <row r="837" s="1" customFormat="1"/>
    <row r="838" s="1" customFormat="1"/>
    <row r="839" s="1" customFormat="1"/>
    <row r="840" s="1" customFormat="1"/>
    <row r="841" s="1" customFormat="1"/>
    <row r="842" s="1" customFormat="1"/>
    <row r="843" s="1" customFormat="1"/>
    <row r="844" s="1" customFormat="1"/>
    <row r="845" s="1" customFormat="1"/>
    <row r="846" s="1" customFormat="1"/>
    <row r="847" s="1" customFormat="1"/>
    <row r="848" s="1" customFormat="1"/>
    <row r="849" s="1" customFormat="1"/>
    <row r="850" s="1" customFormat="1"/>
    <row r="851" s="1" customFormat="1"/>
    <row r="852" s="1" customFormat="1"/>
    <row r="853" s="1" customFormat="1"/>
    <row r="854" s="1" customFormat="1"/>
    <row r="855" s="1" customFormat="1"/>
    <row r="856" s="1" customFormat="1"/>
    <row r="857" s="1" customFormat="1"/>
    <row r="858" s="1" customFormat="1"/>
    <row r="859" s="1" customFormat="1"/>
    <row r="860" s="1" customFormat="1"/>
    <row r="861" s="1" customFormat="1"/>
    <row r="862" s="1" customFormat="1"/>
    <row r="863" s="1" customFormat="1"/>
    <row r="864" s="1" customFormat="1"/>
    <row r="865" s="1" customFormat="1"/>
    <row r="866" s="1" customFormat="1"/>
    <row r="867" s="1" customFormat="1"/>
    <row r="868" s="1" customFormat="1"/>
    <row r="869" s="1" customFormat="1"/>
    <row r="870" s="1" customFormat="1"/>
    <row r="871" s="1" customFormat="1"/>
    <row r="872" s="1" customFormat="1"/>
    <row r="873" s="1" customFormat="1"/>
    <row r="874" s="1" customFormat="1"/>
    <row r="875" s="1" customFormat="1"/>
    <row r="876" s="1" customFormat="1"/>
    <row r="877" s="1" customFormat="1"/>
    <row r="878" s="1" customFormat="1"/>
    <row r="879" s="1" customFormat="1"/>
    <row r="880" s="1" customFormat="1"/>
    <row r="881" s="1" customFormat="1"/>
    <row r="882" s="1" customFormat="1"/>
    <row r="883" s="1" customFormat="1"/>
    <row r="884" s="1" customFormat="1"/>
    <row r="885" s="1" customFormat="1"/>
    <row r="886" s="1" customFormat="1"/>
    <row r="887" s="1" customFormat="1"/>
    <row r="888" s="1" customFormat="1"/>
    <row r="889" s="1" customFormat="1"/>
    <row r="890" s="1" customFormat="1"/>
    <row r="891" s="1" customFormat="1"/>
    <row r="892" s="1" customFormat="1"/>
    <row r="893" s="1" customFormat="1"/>
    <row r="894" s="1" customFormat="1"/>
    <row r="895" s="1" customFormat="1"/>
    <row r="896" s="1" customFormat="1"/>
    <row r="897" s="1" customFormat="1"/>
    <row r="898" s="1" customFormat="1"/>
    <row r="899" s="1" customFormat="1"/>
    <row r="900" s="1" customFormat="1"/>
    <row r="901" s="1" customFormat="1"/>
    <row r="902" s="1" customFormat="1"/>
    <row r="903" s="1" customFormat="1"/>
    <row r="904" s="1" customFormat="1"/>
    <row r="905" s="1" customFormat="1"/>
    <row r="906" s="1" customFormat="1"/>
    <row r="907" s="1" customFormat="1"/>
    <row r="908" s="1" customFormat="1"/>
    <row r="909" s="1" customFormat="1"/>
    <row r="910" s="1" customFormat="1"/>
    <row r="911" s="1" customFormat="1"/>
    <row r="912" s="1" customFormat="1"/>
    <row r="913" s="1" customFormat="1"/>
    <row r="914" s="1" customFormat="1"/>
    <row r="915" s="1" customFormat="1"/>
    <row r="916" s="1" customFormat="1"/>
    <row r="917" s="1" customFormat="1"/>
    <row r="918" s="1" customFormat="1"/>
    <row r="919" s="1" customFormat="1"/>
    <row r="920" s="1" customFormat="1"/>
    <row r="921" s="1" customFormat="1"/>
    <row r="922" s="1" customFormat="1"/>
    <row r="923" s="1" customFormat="1"/>
    <row r="924" s="1" customFormat="1"/>
    <row r="925" s="1" customFormat="1"/>
    <row r="926" s="1" customFormat="1"/>
    <row r="927" s="1" customFormat="1"/>
    <row r="928" s="1" customFormat="1"/>
    <row r="929" s="1" customFormat="1"/>
    <row r="930" s="1" customFormat="1"/>
    <row r="931" s="1" customFormat="1"/>
    <row r="932" s="1" customFormat="1"/>
    <row r="933" s="1" customFormat="1"/>
    <row r="934" s="1" customFormat="1"/>
    <row r="935" s="1" customFormat="1"/>
    <row r="936" s="1" customFormat="1"/>
    <row r="937" s="1" customFormat="1"/>
    <row r="938" s="1" customFormat="1"/>
    <row r="939" s="1" customFormat="1"/>
    <row r="940" s="1" customFormat="1"/>
    <row r="941" s="1" customFormat="1"/>
    <row r="942" s="1" customFormat="1"/>
    <row r="943" s="1" customFormat="1"/>
    <row r="944" s="1" customFormat="1"/>
    <row r="945" s="1" customFormat="1"/>
    <row r="946" s="1" customFormat="1"/>
    <row r="947" s="1" customFormat="1"/>
    <row r="948" s="1" customFormat="1"/>
    <row r="949" s="1" customFormat="1"/>
    <row r="950" s="1" customFormat="1"/>
    <row r="951" s="1" customFormat="1"/>
    <row r="952" s="1" customFormat="1"/>
    <row r="953" s="1" customFormat="1"/>
    <row r="954" s="1" customFormat="1"/>
    <row r="955" s="1" customFormat="1"/>
    <row r="956" s="1" customFormat="1"/>
    <row r="957" s="1" customFormat="1"/>
    <row r="958" s="1" customFormat="1"/>
    <row r="959" s="1" customFormat="1"/>
    <row r="960" s="1" customFormat="1"/>
    <row r="961" s="1" customFormat="1"/>
    <row r="962" s="1" customFormat="1"/>
    <row r="963" s="1" customFormat="1"/>
    <row r="964" s="1" customFormat="1"/>
    <row r="965" s="1" customFormat="1"/>
    <row r="966" s="1" customFormat="1"/>
    <row r="967" s="1" customFormat="1"/>
    <row r="968" s="1" customFormat="1"/>
    <row r="969" s="1" customFormat="1"/>
    <row r="970" s="1" customFormat="1"/>
    <row r="971" s="1" customFormat="1"/>
    <row r="972" s="1" customFormat="1"/>
    <row r="973" s="1" customFormat="1"/>
    <row r="974" s="1" customFormat="1"/>
    <row r="975" s="1" customFormat="1"/>
    <row r="976" s="1" customFormat="1"/>
    <row r="977" s="1" customFormat="1"/>
    <row r="978" s="1" customFormat="1"/>
    <row r="979" s="1" customFormat="1"/>
    <row r="980" s="1" customFormat="1"/>
    <row r="981" s="1" customFormat="1"/>
    <row r="982" s="1" customFormat="1"/>
    <row r="983" s="1" customFormat="1"/>
    <row r="984" s="1" customFormat="1"/>
    <row r="985" s="1" customFormat="1"/>
    <row r="986" s="1" customFormat="1"/>
    <row r="987" s="1" customFormat="1"/>
    <row r="988" s="1" customFormat="1"/>
    <row r="989" s="1" customFormat="1"/>
    <row r="990" s="1" customFormat="1"/>
    <row r="991" s="1" customFormat="1"/>
    <row r="992" s="1" customFormat="1"/>
    <row r="993" s="1" customFormat="1"/>
    <row r="994" s="1" customFormat="1"/>
    <row r="995" s="1" customFormat="1"/>
    <row r="996" s="1" customFormat="1"/>
    <row r="997" s="1" customFormat="1"/>
    <row r="998" s="1" customFormat="1"/>
    <row r="999" s="1" customFormat="1"/>
    <row r="1000" s="1" customFormat="1"/>
    <row r="1001" s="1" customFormat="1"/>
    <row r="1002" s="1" customFormat="1"/>
    <row r="1003" s="1" customFormat="1"/>
    <row r="1004" s="1" customFormat="1"/>
    <row r="1005" s="1" customFormat="1"/>
    <row r="1006" s="1" customFormat="1"/>
    <row r="1007" s="1" customFormat="1"/>
    <row r="1008" s="1" customFormat="1"/>
    <row r="1009" s="1" customFormat="1"/>
    <row r="1010" s="1" customFormat="1"/>
    <row r="1011" s="1" customFormat="1"/>
    <row r="1012" s="1" customFormat="1"/>
    <row r="1013" s="1" customFormat="1"/>
    <row r="1014" s="1" customFormat="1"/>
    <row r="1015" s="1" customFormat="1"/>
    <row r="1016" s="1" customFormat="1"/>
    <row r="1017" s="1" customFormat="1"/>
    <row r="1018" s="1" customFormat="1"/>
    <row r="1019" s="1" customFormat="1"/>
    <row r="1020" s="1" customFormat="1"/>
    <row r="1021" s="1" customFormat="1"/>
    <row r="1022" s="1" customFormat="1"/>
    <row r="1023" s="1" customFormat="1"/>
    <row r="1024" s="1" customFormat="1"/>
    <row r="1025" s="1" customFormat="1"/>
    <row r="1026" s="1" customFormat="1"/>
    <row r="1027" s="1" customFormat="1"/>
    <row r="1028" s="1" customFormat="1"/>
    <row r="1029" s="1" customFormat="1"/>
    <row r="1030" s="1" customFormat="1"/>
    <row r="1031" s="1" customFormat="1"/>
    <row r="1032" s="1" customFormat="1"/>
    <row r="1033" s="1" customFormat="1"/>
    <row r="1034" s="1" customFormat="1"/>
    <row r="1035" s="1" customFormat="1"/>
    <row r="1036" s="1" customFormat="1"/>
    <row r="1037" s="1" customFormat="1"/>
    <row r="1038" s="1" customFormat="1"/>
    <row r="1039" s="1" customFormat="1"/>
    <row r="1040" s="1" customFormat="1"/>
    <row r="1041" s="1" customFormat="1"/>
    <row r="1042" s="1" customFormat="1"/>
    <row r="1043" s="1" customFormat="1"/>
    <row r="1044" s="1" customFormat="1"/>
    <row r="1045" s="1" customFormat="1"/>
    <row r="1046" s="1" customFormat="1"/>
    <row r="1047" s="1" customFormat="1"/>
    <row r="1048" s="1" customFormat="1"/>
    <row r="1049" s="1" customFormat="1"/>
    <row r="1050" s="1" customFormat="1"/>
    <row r="1051" s="1" customFormat="1"/>
    <row r="1052" s="1" customFormat="1"/>
    <row r="1053" s="1" customFormat="1"/>
    <row r="1054" s="1" customFormat="1"/>
    <row r="1055" s="1" customFormat="1"/>
    <row r="1056" s="1" customFormat="1"/>
    <row r="1057" s="1" customFormat="1"/>
    <row r="1058" s="1" customFormat="1"/>
    <row r="1059" s="1" customFormat="1"/>
    <row r="1060" s="1" customFormat="1"/>
    <row r="1061" s="1" customFormat="1"/>
    <row r="1062" s="1" customFormat="1"/>
    <row r="1063" s="1" customFormat="1"/>
    <row r="1064" s="1" customFormat="1"/>
    <row r="1065" s="1" customFormat="1"/>
    <row r="1066" s="1" customFormat="1"/>
    <row r="1067" s="1" customFormat="1"/>
    <row r="1068" s="1" customFormat="1"/>
    <row r="1069" s="1" customFormat="1"/>
    <row r="1070" s="1" customFormat="1"/>
    <row r="1071" s="1" customFormat="1"/>
    <row r="1072" s="1" customFormat="1"/>
    <row r="1073" s="1" customFormat="1"/>
    <row r="1074" s="1" customFormat="1"/>
    <row r="1075" s="1" customFormat="1"/>
    <row r="1076" s="1" customFormat="1"/>
    <row r="1077" s="1" customFormat="1"/>
    <row r="1078" s="1" customFormat="1"/>
    <row r="1079" s="1" customFormat="1"/>
    <row r="1080" s="1" customFormat="1"/>
    <row r="1081" s="1" customFormat="1"/>
    <row r="1082" s="1" customFormat="1"/>
    <row r="1083" s="1" customFormat="1"/>
    <row r="1084" s="1" customFormat="1"/>
    <row r="1085" s="1" customFormat="1"/>
    <row r="1086" s="1" customFormat="1"/>
    <row r="1087" s="1" customFormat="1"/>
    <row r="1088" s="1" customFormat="1"/>
    <row r="1089" s="1" customFormat="1"/>
    <row r="1090" s="1" customFormat="1"/>
    <row r="1091" s="1" customFormat="1"/>
    <row r="1092" s="1" customFormat="1"/>
    <row r="1093" s="1" customFormat="1"/>
    <row r="1094" s="1" customFormat="1"/>
    <row r="1095" s="1" customFormat="1"/>
    <row r="1096" s="1" customFormat="1"/>
    <row r="1097" s="1" customFormat="1"/>
    <row r="1098" s="1" customFormat="1"/>
    <row r="1099" s="1" customFormat="1"/>
    <row r="1100" s="1" customFormat="1"/>
    <row r="1101" s="1" customFormat="1"/>
    <row r="1102" s="1" customFormat="1"/>
    <row r="1103" s="1" customFormat="1"/>
    <row r="1104" s="1" customFormat="1"/>
    <row r="1105" s="1" customFormat="1"/>
    <row r="1106" s="1" customFormat="1"/>
    <row r="1107" s="1" customFormat="1"/>
    <row r="1108" s="1" customFormat="1"/>
    <row r="1109" s="1" customFormat="1"/>
    <row r="1110" s="1" customFormat="1"/>
    <row r="1111" s="1" customFormat="1"/>
    <row r="1112" s="1" customFormat="1"/>
    <row r="1113" s="1" customFormat="1"/>
    <row r="1114" s="1" customFormat="1"/>
    <row r="1115" s="1" customFormat="1"/>
    <row r="1116" s="1" customFormat="1"/>
    <row r="1117" s="1" customFormat="1"/>
    <row r="1118" s="1" customFormat="1"/>
    <row r="1119" s="1" customFormat="1"/>
    <row r="1120" s="1" customFormat="1"/>
    <row r="1121" s="1" customFormat="1"/>
    <row r="1122" s="1" customFormat="1"/>
    <row r="1123" s="1" customFormat="1"/>
    <row r="1124" s="1" customFormat="1"/>
    <row r="1125" s="1" customFormat="1"/>
    <row r="1126" s="1" customFormat="1"/>
    <row r="1127" s="1" customFormat="1"/>
    <row r="1128" s="1" customFormat="1"/>
    <row r="1129" s="1" customFormat="1"/>
    <row r="1130" s="1" customFormat="1"/>
    <row r="1131" s="1" customFormat="1"/>
    <row r="1132" s="1" customFormat="1"/>
    <row r="1133" s="1" customFormat="1"/>
    <row r="1134" s="1" customFormat="1"/>
    <row r="1135" s="1" customFormat="1"/>
    <row r="1136" s="1" customFormat="1"/>
    <row r="1137" s="1" customFormat="1"/>
    <row r="1138" s="1" customFormat="1"/>
    <row r="1139" s="1" customFormat="1"/>
    <row r="1140" s="1" customFormat="1"/>
    <row r="1141" s="1" customFormat="1"/>
    <row r="1142" s="1" customFormat="1"/>
    <row r="1143" s="1" customFormat="1"/>
    <row r="1144" s="1" customFormat="1"/>
    <row r="1145" s="1" customFormat="1"/>
    <row r="1146" s="1" customFormat="1"/>
    <row r="1147" s="1" customFormat="1"/>
    <row r="1148" s="1" customFormat="1"/>
    <row r="1149" s="1" customFormat="1"/>
    <row r="1150" s="1" customFormat="1"/>
    <row r="1151" s="1" customFormat="1"/>
    <row r="1152" s="1" customFormat="1"/>
    <row r="1153" s="1" customFormat="1"/>
    <row r="1154" s="1" customFormat="1"/>
    <row r="1155" s="1" customFormat="1"/>
    <row r="1156" s="1" customFormat="1"/>
    <row r="1157" s="1" customFormat="1"/>
    <row r="1158" s="1" customFormat="1"/>
    <row r="1159" s="1" customFormat="1"/>
    <row r="1160" s="1" customFormat="1"/>
    <row r="1161" s="1" customFormat="1"/>
    <row r="1162" s="1" customFormat="1"/>
    <row r="1163" s="1" customFormat="1"/>
    <row r="1164" s="1" customFormat="1"/>
    <row r="1165" s="1" customFormat="1"/>
    <row r="1166" s="1" customFormat="1"/>
    <row r="1167" s="1" customFormat="1"/>
    <row r="1168" s="1" customFormat="1"/>
    <row r="1169" s="1" customFormat="1"/>
    <row r="1170" s="1" customFormat="1"/>
    <row r="1171" s="1" customFormat="1"/>
    <row r="1172" s="1" customFormat="1"/>
    <row r="1173" s="1" customFormat="1"/>
    <row r="1174" s="1" customFormat="1"/>
    <row r="1175" s="1" customFormat="1"/>
    <row r="1176" s="1" customFormat="1"/>
    <row r="1177" s="1" customFormat="1"/>
    <row r="1178" s="1" customFormat="1"/>
    <row r="1179" s="1" customFormat="1"/>
    <row r="1180" s="1" customFormat="1"/>
    <row r="1181" s="1" customFormat="1"/>
    <row r="1182" s="1" customFormat="1"/>
    <row r="1183" s="1" customFormat="1"/>
    <row r="1184" s="1" customFormat="1"/>
    <row r="1185" s="1" customFormat="1"/>
    <row r="1186" s="1" customFormat="1"/>
    <row r="1187" s="1" customFormat="1"/>
    <row r="1188" s="1" customFormat="1"/>
    <row r="1189" s="1" customFormat="1"/>
    <row r="1190" s="1" customFormat="1"/>
    <row r="1191" s="1" customFormat="1"/>
    <row r="1192" s="1" customFormat="1"/>
    <row r="1193" s="1" customFormat="1"/>
    <row r="1194" s="1" customFormat="1"/>
    <row r="1195" s="1" customFormat="1"/>
    <row r="1196" s="1" customFormat="1"/>
    <row r="1197" s="1" customFormat="1"/>
    <row r="1198" s="1" customFormat="1"/>
    <row r="1199" s="1" customFormat="1"/>
    <row r="1200" s="1" customFormat="1"/>
    <row r="1201" s="1" customFormat="1"/>
    <row r="1202" s="1" customFormat="1"/>
    <row r="1203" s="1" customFormat="1"/>
    <row r="1204" s="1" customFormat="1"/>
    <row r="1205" s="1" customFormat="1"/>
    <row r="1206" s="1" customFormat="1"/>
    <row r="1207" s="1" customFormat="1"/>
    <row r="1208" s="1" customFormat="1"/>
    <row r="1209" s="1" customFormat="1"/>
    <row r="1210" s="1" customFormat="1"/>
    <row r="1211" s="1" customFormat="1"/>
    <row r="1212" s="1" customFormat="1"/>
    <row r="1213" s="1" customFormat="1"/>
    <row r="1214" s="1" customFormat="1"/>
    <row r="1215" s="1" customFormat="1"/>
    <row r="1216" s="1" customFormat="1"/>
    <row r="1217" s="1" customFormat="1"/>
    <row r="1218" s="1" customFormat="1"/>
    <row r="1219" s="1" customFormat="1"/>
    <row r="1220" s="1" customFormat="1"/>
    <row r="1221" s="1" customFormat="1"/>
    <row r="1222" s="1" customFormat="1"/>
    <row r="1223" s="1" customFormat="1"/>
    <row r="1224" s="1" customFormat="1"/>
    <row r="1225" s="1" customFormat="1"/>
    <row r="1226" s="1" customFormat="1"/>
    <row r="1227" s="1" customFormat="1"/>
    <row r="1228" s="1" customFormat="1"/>
    <row r="1229" s="1" customFormat="1"/>
    <row r="1230" s="1" customFormat="1"/>
    <row r="1231" s="1" customFormat="1"/>
    <row r="1232" s="1" customFormat="1"/>
    <row r="1233" s="1" customFormat="1"/>
    <row r="1234" s="1" customFormat="1"/>
    <row r="1235" s="1" customFormat="1"/>
    <row r="1236" s="1" customFormat="1"/>
    <row r="1237" s="1" customFormat="1"/>
    <row r="1238" s="1" customFormat="1"/>
    <row r="1239" s="1" customFormat="1"/>
    <row r="1240" s="1" customFormat="1"/>
    <row r="1241" s="1" customFormat="1"/>
    <row r="1242" s="1" customFormat="1"/>
    <row r="1243" s="1" customFormat="1"/>
    <row r="1244" s="1" customFormat="1"/>
    <row r="1245" s="1" customFormat="1"/>
    <row r="1246" s="1" customFormat="1"/>
    <row r="1247" s="1" customFormat="1"/>
    <row r="1248" s="1" customFormat="1"/>
    <row r="1249" s="1" customFormat="1"/>
    <row r="1250" s="1" customFormat="1"/>
    <row r="1251" s="1" customFormat="1"/>
    <row r="1252" s="1" customFormat="1"/>
    <row r="1253" s="1" customFormat="1"/>
    <row r="1254" s="1" customFormat="1"/>
    <row r="1255" s="1" customFormat="1"/>
    <row r="1256" s="1" customFormat="1"/>
    <row r="1257" s="1" customFormat="1"/>
    <row r="1258" s="1" customFormat="1"/>
    <row r="1259" s="1" customFormat="1"/>
    <row r="1260" s="1" customFormat="1"/>
    <row r="1261" s="1" customFormat="1"/>
    <row r="1262" s="1" customFormat="1"/>
    <row r="1263" s="1" customFormat="1"/>
    <row r="1264" s="1" customFormat="1"/>
    <row r="1265" s="1" customFormat="1"/>
    <row r="1266" s="1" customFormat="1"/>
    <row r="1267" s="1" customFormat="1"/>
    <row r="1268" s="1" customFormat="1"/>
    <row r="1269" s="1" customFormat="1"/>
    <row r="1270" s="1" customFormat="1"/>
    <row r="1271" s="1" customFormat="1"/>
    <row r="1272" s="1" customFormat="1"/>
    <row r="1273" s="1" customFormat="1"/>
    <row r="1274" s="1" customFormat="1"/>
    <row r="1275" s="1" customFormat="1"/>
    <row r="1276" s="1" customFormat="1"/>
    <row r="1277" s="1" customFormat="1"/>
    <row r="1278" s="1" customFormat="1"/>
    <row r="1279" s="1" customFormat="1"/>
    <row r="1280" s="1" customFormat="1"/>
    <row r="1281" s="1" customFormat="1"/>
    <row r="1282" s="1" customFormat="1"/>
    <row r="1283" s="1" customFormat="1"/>
    <row r="1284" s="1" customFormat="1"/>
    <row r="1285" s="1" customFormat="1"/>
    <row r="1286" s="1" customFormat="1"/>
    <row r="1287" s="1" customFormat="1"/>
    <row r="1288" s="1" customFormat="1"/>
    <row r="1289" s="1" customFormat="1"/>
    <row r="1290" s="1" customFormat="1"/>
    <row r="1291" s="1" customFormat="1"/>
    <row r="1292" s="1" customFormat="1"/>
    <row r="1293" s="1" customFormat="1"/>
    <row r="1294" s="1" customFormat="1"/>
    <row r="1295" s="1" customFormat="1"/>
    <row r="1296" s="1" customFormat="1"/>
    <row r="1297" s="1" customFormat="1"/>
    <row r="1298" s="1" customFormat="1"/>
    <row r="1299" s="1" customFormat="1"/>
    <row r="1300" s="1" customFormat="1"/>
    <row r="1301" s="1" customFormat="1"/>
    <row r="1302" s="1" customFormat="1"/>
    <row r="1303" s="1" customFormat="1"/>
    <row r="1304" s="1" customFormat="1"/>
    <row r="1305" s="1" customFormat="1"/>
    <row r="1306" s="1" customFormat="1"/>
    <row r="1307" s="1" customFormat="1"/>
    <row r="1308" s="1" customFormat="1"/>
    <row r="1309" s="1" customFormat="1"/>
    <row r="1310" s="1" customFormat="1"/>
    <row r="1311" s="1" customFormat="1"/>
    <row r="1312" s="1" customFormat="1"/>
    <row r="1313" s="1" customFormat="1"/>
    <row r="1314" s="1" customFormat="1"/>
    <row r="1315" s="1" customFormat="1"/>
    <row r="1316" s="1" customFormat="1"/>
    <row r="1317" s="1" customFormat="1"/>
    <row r="1318" s="1" customFormat="1"/>
    <row r="1319" s="1" customFormat="1"/>
    <row r="1320" s="1" customFormat="1"/>
    <row r="1321" s="1" customFormat="1"/>
    <row r="1322" s="1" customFormat="1"/>
    <row r="1323" s="1" customFormat="1"/>
    <row r="1324" s="1" customFormat="1"/>
    <row r="1325" s="1" customFormat="1"/>
    <row r="1326" s="1" customFormat="1"/>
    <row r="1327" s="1" customFormat="1"/>
    <row r="1328" s="1" customFormat="1"/>
    <row r="1329" s="1" customFormat="1"/>
    <row r="1330" s="1" customFormat="1"/>
    <row r="1331" s="1" customFormat="1"/>
    <row r="1332" s="1" customFormat="1"/>
    <row r="1333" s="1" customFormat="1"/>
    <row r="1334" s="1" customFormat="1"/>
    <row r="1335" s="1" customFormat="1"/>
    <row r="1336" s="1" customFormat="1"/>
    <row r="1337" s="1" customFormat="1"/>
    <row r="1338" s="1" customFormat="1"/>
    <row r="1339" s="1" customFormat="1"/>
    <row r="1340" s="1" customFormat="1"/>
    <row r="1341" s="1" customFormat="1"/>
    <row r="1342" s="1" customFormat="1"/>
    <row r="1343" s="1" customFormat="1"/>
    <row r="1344" s="1" customFormat="1"/>
    <row r="1345" s="1" customFormat="1"/>
    <row r="1346" s="1" customFormat="1"/>
    <row r="1347" s="1" customFormat="1"/>
    <row r="1348" s="1" customFormat="1"/>
    <row r="1349" s="1" customFormat="1"/>
    <row r="1350" s="1" customFormat="1"/>
    <row r="1351" s="1" customFormat="1"/>
    <row r="1352" s="1" customFormat="1"/>
    <row r="1353" s="1" customFormat="1"/>
    <row r="1354" s="1" customFormat="1"/>
    <row r="1355" s="1" customFormat="1"/>
    <row r="1356" s="1" customFormat="1"/>
    <row r="1357" s="1" customFormat="1"/>
    <row r="1358" s="1" customFormat="1"/>
    <row r="1359" s="1" customFormat="1"/>
    <row r="1360" s="1" customFormat="1"/>
    <row r="1361" s="1" customFormat="1"/>
    <row r="1362" s="1" customFormat="1"/>
    <row r="1363" s="1" customFormat="1"/>
    <row r="1364" s="1" customFormat="1"/>
    <row r="1365" s="1" customFormat="1"/>
    <row r="1366" s="1" customFormat="1"/>
    <row r="1367" s="1" customFormat="1"/>
    <row r="1368" s="1" customFormat="1"/>
    <row r="1369" s="1" customFormat="1"/>
    <row r="1370" s="1" customFormat="1"/>
    <row r="1371" s="1" customFormat="1"/>
    <row r="1372" s="1" customFormat="1"/>
    <row r="1373" s="1" customFormat="1"/>
    <row r="1374" s="1" customFormat="1"/>
    <row r="1375" s="1" customFormat="1"/>
    <row r="1376" s="1" customFormat="1"/>
    <row r="1377" s="1" customFormat="1"/>
    <row r="1378" s="1" customFormat="1"/>
    <row r="1379" s="1" customFormat="1"/>
    <row r="1380" s="1" customFormat="1"/>
    <row r="1381" s="1" customFormat="1"/>
    <row r="1382" s="1" customFormat="1"/>
    <row r="1383" s="1" customFormat="1"/>
    <row r="1384" s="1" customFormat="1"/>
    <row r="1385" s="1" customFormat="1"/>
    <row r="1386" s="1" customFormat="1"/>
    <row r="1387" s="1" customFormat="1"/>
    <row r="1388" s="1" customFormat="1"/>
    <row r="1389" s="1" customFormat="1"/>
    <row r="1390" s="1" customFormat="1"/>
    <row r="1391" s="1" customFormat="1"/>
    <row r="1392" s="1" customFormat="1"/>
    <row r="1393" s="1" customFormat="1"/>
    <row r="1394" s="1" customFormat="1"/>
    <row r="1395" s="1" customFormat="1"/>
    <row r="1396" s="1" customFormat="1"/>
    <row r="1397" s="1" customFormat="1"/>
    <row r="1398" s="1" customFormat="1"/>
    <row r="1399" s="1" customFormat="1"/>
    <row r="1400" s="1" customFormat="1"/>
    <row r="1401" s="1" customFormat="1"/>
    <row r="1402" s="1" customFormat="1"/>
    <row r="1403" s="1" customFormat="1"/>
    <row r="1404" s="1" customFormat="1"/>
    <row r="1405" s="1" customFormat="1"/>
    <row r="1406" s="1" customFormat="1"/>
    <row r="1407" s="1" customFormat="1"/>
    <row r="1408" s="1" customFormat="1"/>
    <row r="1409" s="1" customFormat="1"/>
    <row r="1410" s="1" customFormat="1"/>
    <row r="1411" s="1" customFormat="1"/>
    <row r="1412" s="1" customFormat="1"/>
    <row r="1413" s="1" customFormat="1"/>
    <row r="1414" s="1" customFormat="1"/>
    <row r="1415" s="1" customFormat="1"/>
    <row r="1416" s="1" customFormat="1"/>
    <row r="1417" s="1" customFormat="1"/>
    <row r="1418" s="1" customFormat="1"/>
    <row r="1419" s="1" customFormat="1"/>
    <row r="1420" s="1" customFormat="1"/>
    <row r="1421" s="1" customFormat="1"/>
    <row r="1422" s="1" customFormat="1"/>
    <row r="1423" s="1" customFormat="1"/>
    <row r="1424" s="1" customFormat="1"/>
    <row r="1425" s="1" customFormat="1"/>
    <row r="1426" s="1" customFormat="1"/>
    <row r="1427" s="1" customFormat="1"/>
    <row r="1428" s="1" customFormat="1"/>
    <row r="1429" s="1" customFormat="1"/>
    <row r="1430" s="1" customFormat="1"/>
    <row r="1431" s="1" customFormat="1"/>
    <row r="1432" s="1" customFormat="1"/>
    <row r="1433" s="1" customFormat="1"/>
    <row r="1434" s="1" customFormat="1"/>
    <row r="1435" s="1" customFormat="1"/>
    <row r="1436" s="1" customFormat="1"/>
    <row r="1437" s="1" customFormat="1"/>
    <row r="1438" s="1" customFormat="1"/>
    <row r="1439" s="1" customFormat="1"/>
    <row r="1440" s="1" customFormat="1"/>
    <row r="1441" s="1" customFormat="1"/>
    <row r="1442" s="1" customFormat="1"/>
    <row r="1443" s="1" customFormat="1"/>
    <row r="1444" s="1" customFormat="1"/>
    <row r="1445" s="1" customFormat="1"/>
    <row r="1446" s="1" customFormat="1"/>
    <row r="1447" s="1" customFormat="1"/>
    <row r="1448" s="1" customFormat="1"/>
    <row r="1449" s="1" customFormat="1"/>
    <row r="1450" s="1" customFormat="1"/>
    <row r="1451" s="1" customFormat="1"/>
    <row r="1452" s="1" customFormat="1"/>
    <row r="1453" s="1" customFormat="1"/>
    <row r="1454" s="1" customFormat="1"/>
    <row r="1455" s="1" customFormat="1"/>
    <row r="1456" s="1" customFormat="1"/>
    <row r="1457" s="1" customFormat="1"/>
    <row r="1458" s="1" customFormat="1"/>
    <row r="1459" s="1" customFormat="1"/>
    <row r="1460" s="1" customFormat="1"/>
    <row r="1461" s="1" customFormat="1"/>
    <row r="1462" s="1" customFormat="1"/>
    <row r="1463" s="1" customFormat="1"/>
    <row r="1464" s="1" customFormat="1"/>
    <row r="1465" s="1" customFormat="1"/>
    <row r="1466" s="1" customFormat="1"/>
    <row r="1467" s="1" customFormat="1"/>
    <row r="1468" s="1" customFormat="1"/>
    <row r="1469" s="1" customFormat="1"/>
    <row r="1470" s="1" customFormat="1"/>
    <row r="1471" s="1" customFormat="1"/>
    <row r="1472" s="1" customFormat="1"/>
    <row r="1473" s="1" customFormat="1"/>
    <row r="1474" s="1" customFormat="1"/>
    <row r="1475" s="1" customFormat="1"/>
    <row r="1476" s="1" customFormat="1"/>
    <row r="1477" s="1" customFormat="1"/>
    <row r="1478" s="1" customFormat="1"/>
    <row r="1479" s="1" customFormat="1"/>
    <row r="1480" s="1" customFormat="1"/>
    <row r="1481" s="1" customFormat="1"/>
    <row r="1482" s="1" customFormat="1"/>
    <row r="1483" s="1" customFormat="1"/>
    <row r="1484" s="1" customFormat="1"/>
    <row r="1485" s="1" customFormat="1"/>
    <row r="1486" s="1" customFormat="1"/>
    <row r="1487" s="1" customFormat="1"/>
    <row r="1488" s="1" customFormat="1"/>
    <row r="1489" s="1" customFormat="1"/>
    <row r="1490" s="1" customFormat="1"/>
    <row r="1491" s="1" customFormat="1"/>
    <row r="1492" s="1" customFormat="1"/>
    <row r="1493" s="1" customFormat="1"/>
    <row r="1494" s="1" customFormat="1"/>
    <row r="1495" s="1" customFormat="1"/>
    <row r="1496" s="1" customFormat="1"/>
    <row r="1497" s="1" customFormat="1"/>
    <row r="1498" s="1" customFormat="1"/>
    <row r="1499" s="1" customFormat="1"/>
    <row r="1500" s="1" customFormat="1"/>
    <row r="1501" s="1" customFormat="1"/>
    <row r="1502" s="1" customFormat="1"/>
    <row r="1503" s="1" customFormat="1"/>
    <row r="1504" s="1" customFormat="1"/>
    <row r="1505" s="1" customFormat="1"/>
    <row r="1506" s="1" customFormat="1"/>
    <row r="1507" s="1" customFormat="1"/>
    <row r="1508" s="1" customFormat="1"/>
    <row r="1509" s="1" customFormat="1"/>
    <row r="1510" s="1" customFormat="1"/>
    <row r="1511" s="1" customFormat="1"/>
    <row r="1512" s="1" customFormat="1"/>
    <row r="1513" s="1" customFormat="1"/>
    <row r="1514" s="1" customFormat="1"/>
    <row r="1515" s="1" customFormat="1"/>
    <row r="1516" s="1" customFormat="1"/>
    <row r="1517" s="1" customFormat="1"/>
    <row r="1518" s="1" customFormat="1"/>
    <row r="1519" s="1" customFormat="1"/>
    <row r="1520" s="1" customFormat="1"/>
    <row r="1521" s="1" customFormat="1"/>
    <row r="1522" s="1" customFormat="1"/>
    <row r="1523" s="1" customFormat="1"/>
    <row r="1524" s="1" customFormat="1"/>
    <row r="1525" s="1" customFormat="1"/>
    <row r="1526" s="1" customFormat="1"/>
    <row r="1527" s="1" customFormat="1"/>
    <row r="1528" s="1" customFormat="1"/>
    <row r="1529" s="1" customFormat="1"/>
    <row r="1530" s="1" customFormat="1"/>
    <row r="1531" s="1" customFormat="1"/>
    <row r="1532" s="1" customFormat="1"/>
    <row r="1533" s="1" customFormat="1"/>
    <row r="1534" s="1" customFormat="1"/>
    <row r="1535" s="1" customFormat="1"/>
    <row r="1536" s="1" customFormat="1"/>
    <row r="1537" s="1" customFormat="1"/>
    <row r="1538" s="1" customFormat="1"/>
    <row r="1539" s="1" customFormat="1"/>
    <row r="1540" s="1" customFormat="1"/>
    <row r="1541" s="1" customFormat="1"/>
    <row r="1542" s="1" customFormat="1"/>
    <row r="1543" s="1" customFormat="1"/>
    <row r="1544" s="1" customFormat="1"/>
    <row r="1545" s="1" customFormat="1"/>
    <row r="1546" s="1" customFormat="1"/>
    <row r="1547" s="1" customFormat="1"/>
    <row r="1548" s="1" customFormat="1"/>
    <row r="1549" s="1" customFormat="1"/>
    <row r="1550" s="1" customFormat="1"/>
    <row r="1551" s="1" customFormat="1"/>
    <row r="1552" s="1" customFormat="1"/>
    <row r="1553" s="1" customFormat="1"/>
    <row r="1554" s="1" customFormat="1"/>
    <row r="1555" s="1" customFormat="1"/>
    <row r="1556" s="1" customFormat="1"/>
    <row r="1557" s="1" customFormat="1"/>
    <row r="1558" s="1" customFormat="1"/>
    <row r="1559" s="1" customFormat="1"/>
    <row r="1560" s="1" customFormat="1"/>
    <row r="1561" s="1" customFormat="1"/>
    <row r="1562" s="1" customFormat="1"/>
    <row r="1563" s="1" customFormat="1"/>
    <row r="1564" s="1" customFormat="1"/>
    <row r="1565" s="1" customFormat="1"/>
    <row r="1566" s="1" customFormat="1"/>
    <row r="1567" s="1" customFormat="1"/>
    <row r="1568" s="1" customFormat="1"/>
    <row r="1569" s="1" customFormat="1"/>
    <row r="1570" s="1" customFormat="1"/>
    <row r="1571" s="1" customFormat="1"/>
    <row r="1572" s="1" customFormat="1"/>
    <row r="1573" s="1" customFormat="1"/>
    <row r="1574" s="1" customFormat="1"/>
    <row r="1575" s="1" customFormat="1"/>
    <row r="1576" s="1" customFormat="1"/>
    <row r="1577" s="1" customFormat="1"/>
    <row r="1578" s="1" customFormat="1"/>
    <row r="1579" s="1" customFormat="1"/>
    <row r="1580" s="1" customFormat="1"/>
    <row r="1581" s="1" customFormat="1"/>
    <row r="1582" s="1" customFormat="1"/>
    <row r="1583" s="1" customFormat="1"/>
    <row r="1584" s="1" customFormat="1"/>
    <row r="1585" s="1" customFormat="1"/>
    <row r="1586" s="1" customFormat="1"/>
    <row r="1587" s="1" customFormat="1"/>
    <row r="1588" s="1" customFormat="1"/>
    <row r="1589" s="1" customFormat="1"/>
    <row r="1590" s="1" customFormat="1"/>
    <row r="1591" s="1" customFormat="1"/>
    <row r="1592" s="1" customFormat="1"/>
    <row r="1593" s="1" customFormat="1"/>
    <row r="1594" s="1" customFormat="1"/>
    <row r="1595" s="1" customFormat="1"/>
    <row r="1596" s="1" customFormat="1"/>
    <row r="1597" s="1" customFormat="1"/>
    <row r="1598" s="1" customFormat="1"/>
    <row r="1599" s="1" customFormat="1"/>
    <row r="1600" s="1" customFormat="1"/>
    <row r="1601" s="1" customFormat="1"/>
    <row r="1602" s="1" customFormat="1"/>
    <row r="1603" s="1" customFormat="1"/>
    <row r="1604" s="1" customFormat="1"/>
    <row r="1605" s="1" customFormat="1"/>
    <row r="1606" s="1" customFormat="1"/>
    <row r="1607" s="1" customFormat="1"/>
    <row r="1608" s="1" customFormat="1"/>
    <row r="1609" s="1" customFormat="1"/>
    <row r="1610" s="1" customFormat="1"/>
    <row r="1611" s="1" customFormat="1"/>
    <row r="1612" s="1" customFormat="1"/>
    <row r="1613" s="1" customFormat="1"/>
    <row r="1614" s="1" customFormat="1"/>
    <row r="1615" s="1" customFormat="1"/>
    <row r="1616" s="1" customFormat="1"/>
    <row r="1617" s="1" customFormat="1"/>
    <row r="1618" s="1" customFormat="1"/>
    <row r="1619" s="1" customFormat="1"/>
    <row r="1620" s="1" customFormat="1"/>
    <row r="1621" s="1" customFormat="1"/>
    <row r="1622" s="1" customFormat="1"/>
    <row r="1623" s="1" customFormat="1"/>
    <row r="1624" s="1" customFormat="1"/>
    <row r="1625" s="1" customFormat="1"/>
    <row r="1626" s="1" customFormat="1"/>
    <row r="1627" s="1" customFormat="1"/>
    <row r="1628" s="1" customFormat="1"/>
    <row r="1629" s="1" customFormat="1"/>
    <row r="1630" s="1" customFormat="1"/>
    <row r="1631" s="1" customFormat="1"/>
    <row r="1632" s="1" customFormat="1"/>
    <row r="1633" s="1" customFormat="1"/>
    <row r="1634" s="1" customFormat="1"/>
    <row r="1635" s="1" customFormat="1"/>
    <row r="1636" s="1" customFormat="1"/>
    <row r="1637" s="1" customFormat="1"/>
    <row r="1638" s="1" customFormat="1"/>
    <row r="1639" s="1" customFormat="1"/>
    <row r="1640" s="1" customFormat="1"/>
    <row r="1641" s="1" customFormat="1"/>
    <row r="1642" s="1" customFormat="1"/>
    <row r="1643" s="1" customFormat="1"/>
    <row r="1644" s="1" customFormat="1"/>
    <row r="1645" s="1" customFormat="1"/>
    <row r="1646" s="1" customFormat="1"/>
    <row r="1647" s="1" customFormat="1"/>
    <row r="1648" s="1" customFormat="1"/>
    <row r="1649" s="1" customFormat="1"/>
    <row r="1650" s="1" customFormat="1"/>
    <row r="1651" s="1" customFormat="1"/>
    <row r="1652" s="1" customFormat="1"/>
    <row r="1653" s="1" customFormat="1"/>
    <row r="1654" s="1" customFormat="1"/>
    <row r="1655" s="1" customFormat="1"/>
    <row r="1656" s="1" customFormat="1"/>
    <row r="1657" s="1" customFormat="1"/>
    <row r="1658" s="1" customFormat="1"/>
    <row r="1659" s="1" customFormat="1"/>
    <row r="1660" s="1" customFormat="1"/>
    <row r="1661" s="1" customFormat="1"/>
    <row r="1662" s="1" customFormat="1"/>
    <row r="1663" s="1" customFormat="1"/>
    <row r="1664" s="1" customFormat="1"/>
    <row r="1665" s="1" customFormat="1"/>
    <row r="1666" s="1" customFormat="1"/>
    <row r="1667" s="1" customFormat="1"/>
    <row r="1668" s="1" customFormat="1"/>
    <row r="1669" s="1" customFormat="1"/>
    <row r="1670" s="1" customFormat="1"/>
    <row r="1671" s="1" customFormat="1"/>
    <row r="1672" s="1" customFormat="1"/>
    <row r="1673" s="1" customFormat="1"/>
    <row r="1674" s="1" customFormat="1"/>
    <row r="1675" s="1" customFormat="1"/>
    <row r="1676" s="1" customFormat="1"/>
    <row r="1677" s="1" customFormat="1"/>
    <row r="1678" s="1" customFormat="1"/>
    <row r="1679" s="1" customFormat="1"/>
    <row r="1680" s="1" customFormat="1"/>
    <row r="1681" s="1" customFormat="1"/>
    <row r="1682" s="1" customFormat="1"/>
    <row r="1683" s="1" customFormat="1"/>
    <row r="1684" s="1" customFormat="1"/>
    <row r="1685" s="1" customFormat="1"/>
    <row r="1686" s="1" customFormat="1"/>
    <row r="1687" s="1" customFormat="1"/>
    <row r="1688" s="1" customFormat="1"/>
    <row r="1689" s="1" customFormat="1"/>
    <row r="1690" s="1" customFormat="1"/>
    <row r="1691" s="1" customFormat="1"/>
    <row r="1692" s="1" customFormat="1"/>
    <row r="1693" s="1" customFormat="1"/>
    <row r="1694" s="1" customFormat="1"/>
    <row r="1695" s="1" customFormat="1"/>
    <row r="1696" s="1" customFormat="1"/>
    <row r="1697" s="1" customFormat="1"/>
    <row r="1698" s="1" customFormat="1"/>
    <row r="1699" s="1" customFormat="1"/>
    <row r="1700" s="1" customFormat="1"/>
    <row r="1701" s="1" customFormat="1"/>
    <row r="1702" s="1" customFormat="1"/>
    <row r="1703" s="1" customFormat="1"/>
    <row r="1704" s="1" customFormat="1"/>
    <row r="1705" s="1" customFormat="1"/>
    <row r="1706" s="1" customFormat="1"/>
    <row r="1707" s="1" customFormat="1"/>
    <row r="1708" s="1" customFormat="1"/>
    <row r="1709" s="1" customFormat="1"/>
    <row r="1710" s="1" customFormat="1"/>
    <row r="1711" s="1" customFormat="1"/>
    <row r="1712" s="1" customFormat="1"/>
    <row r="1713" s="1" customFormat="1"/>
    <row r="1714" s="1" customFormat="1"/>
    <row r="1715" s="1" customFormat="1"/>
    <row r="1716" s="1" customFormat="1"/>
    <row r="1717" s="1" customFormat="1"/>
    <row r="1718" s="1" customFormat="1"/>
    <row r="1719" s="1" customFormat="1"/>
    <row r="1720" s="1" customFormat="1"/>
    <row r="1721" s="1" customFormat="1"/>
    <row r="1722" s="1" customFormat="1"/>
    <row r="1723" s="1" customFormat="1"/>
    <row r="1724" s="1" customFormat="1"/>
    <row r="1725" s="1" customFormat="1"/>
    <row r="1726" s="1" customFormat="1"/>
    <row r="1727" s="1" customFormat="1"/>
    <row r="1728" s="1" customFormat="1"/>
    <row r="1729" s="1" customFormat="1"/>
    <row r="1730" s="1" customFormat="1"/>
    <row r="1731" s="1" customFormat="1"/>
    <row r="1732" s="1" customFormat="1"/>
    <row r="1733" s="1" customFormat="1"/>
    <row r="1734" s="1" customFormat="1"/>
    <row r="1735" s="1" customFormat="1"/>
    <row r="1736" s="1" customFormat="1"/>
    <row r="1737" s="1" customFormat="1"/>
    <row r="1738" s="1" customFormat="1"/>
    <row r="1739" s="1" customFormat="1"/>
    <row r="1740" s="1" customFormat="1"/>
    <row r="1741" s="1" customFormat="1"/>
    <row r="1742" s="1" customFormat="1"/>
    <row r="1743" s="1" customFormat="1"/>
    <row r="1744" s="1" customFormat="1"/>
    <row r="1745" s="1" customFormat="1"/>
    <row r="1746" s="1" customFormat="1"/>
    <row r="1747" s="1" customFormat="1"/>
    <row r="1748" s="1" customFormat="1"/>
    <row r="1749" s="1" customFormat="1"/>
    <row r="1750" s="1" customFormat="1"/>
    <row r="1751" s="1" customFormat="1"/>
    <row r="1752" s="1" customFormat="1"/>
    <row r="1753" s="1" customFormat="1"/>
    <row r="1754" s="1" customFormat="1"/>
    <row r="1755" s="1" customFormat="1"/>
    <row r="1756" s="1" customFormat="1"/>
    <row r="1757" s="1" customFormat="1"/>
    <row r="1758" s="1" customFormat="1"/>
    <row r="1759" s="1" customFormat="1"/>
    <row r="1760" s="1" customFormat="1"/>
    <row r="1761" s="1" customFormat="1"/>
    <row r="1762" s="1" customFormat="1"/>
    <row r="1763" s="1" customFormat="1"/>
    <row r="1764" s="1" customFormat="1"/>
    <row r="1765" s="1" customFormat="1"/>
    <row r="1766" s="1" customFormat="1"/>
    <row r="1767" s="1" customFormat="1"/>
    <row r="1768" s="1" customFormat="1"/>
    <row r="1769" s="1" customFormat="1"/>
    <row r="1770" s="1" customFormat="1"/>
    <row r="1771" s="1" customFormat="1"/>
    <row r="1772" s="1" customFormat="1"/>
    <row r="1773" s="1" customFormat="1"/>
    <row r="1774" s="1" customFormat="1"/>
    <row r="1775" s="1" customFormat="1"/>
    <row r="1776" s="1" customFormat="1"/>
    <row r="1777" s="1" customFormat="1"/>
    <row r="1778" s="1" customFormat="1"/>
    <row r="1779" s="1" customFormat="1"/>
    <row r="1780" s="1" customFormat="1"/>
    <row r="1781" s="1" customFormat="1"/>
    <row r="1782" s="1" customFormat="1"/>
    <row r="1783" s="1" customFormat="1"/>
    <row r="1784" s="1" customFormat="1"/>
    <row r="1785" s="1" customFormat="1"/>
    <row r="1786" s="1" customFormat="1"/>
    <row r="1787" s="1" customFormat="1"/>
    <row r="1788" s="1" customFormat="1"/>
    <row r="1789" s="1" customFormat="1"/>
    <row r="1790" s="1" customFormat="1"/>
    <row r="1791" s="1" customFormat="1"/>
    <row r="1792" s="1" customFormat="1"/>
    <row r="1793" s="1" customFormat="1"/>
    <row r="1794" s="1" customFormat="1"/>
    <row r="1795" s="1" customFormat="1"/>
    <row r="1796" s="1" customFormat="1"/>
    <row r="1797" s="1" customFormat="1"/>
    <row r="1798" s="1" customFormat="1"/>
    <row r="1799" s="1" customFormat="1"/>
    <row r="1800" s="1" customFormat="1"/>
    <row r="1801" s="1" customFormat="1"/>
    <row r="1802" s="1" customFormat="1"/>
    <row r="1803" s="1" customFormat="1"/>
    <row r="1804" s="1" customFormat="1"/>
    <row r="1805" s="1" customFormat="1"/>
    <row r="1806" s="1" customFormat="1"/>
    <row r="1807" s="1" customFormat="1"/>
    <row r="1808" s="1" customFormat="1"/>
    <row r="1809" s="1" customFormat="1"/>
    <row r="1810" s="1" customFormat="1"/>
    <row r="1811" s="1" customFormat="1"/>
    <row r="1812" s="1" customFormat="1"/>
    <row r="1813" s="1" customFormat="1"/>
    <row r="1814" s="1" customFormat="1"/>
    <row r="1815" s="1" customFormat="1"/>
    <row r="1816" s="1" customFormat="1"/>
    <row r="1817" s="1" customFormat="1"/>
    <row r="1818" s="1" customFormat="1"/>
    <row r="1819" s="1" customFormat="1"/>
    <row r="1820" s="1" customFormat="1"/>
    <row r="1821" s="1" customFormat="1"/>
    <row r="1822" s="1" customFormat="1"/>
    <row r="1823" s="1" customFormat="1"/>
    <row r="1824" s="1" customFormat="1"/>
    <row r="1825" s="1" customFormat="1"/>
    <row r="1826" s="1" customFormat="1"/>
    <row r="1827" s="1" customFormat="1"/>
    <row r="1828" s="1" customFormat="1"/>
    <row r="1829" s="1" customFormat="1"/>
    <row r="1830" s="1" customFormat="1"/>
    <row r="1831" s="1" customFormat="1"/>
    <row r="1832" s="1" customFormat="1"/>
    <row r="1833" s="1" customFormat="1"/>
    <row r="1834" s="1" customFormat="1"/>
    <row r="1835" s="1" customFormat="1"/>
    <row r="1836" s="1" customFormat="1"/>
    <row r="1837" s="1" customFormat="1"/>
    <row r="1838" s="1" customFormat="1"/>
    <row r="1839" s="1" customFormat="1"/>
    <row r="1840" s="1" customFormat="1"/>
    <row r="1841" s="1" customFormat="1"/>
    <row r="1842" s="1" customFormat="1"/>
    <row r="1843" s="1" customFormat="1"/>
    <row r="1844" s="1" customFormat="1"/>
    <row r="1845" s="1" customFormat="1"/>
    <row r="1846" s="1" customFormat="1"/>
    <row r="1847" s="1" customFormat="1"/>
    <row r="1848" s="1" customFormat="1"/>
    <row r="1849" s="1" customFormat="1"/>
    <row r="1850" s="1" customFormat="1"/>
    <row r="1851" s="1" customFormat="1"/>
    <row r="1852" s="1" customFormat="1"/>
    <row r="1853" s="1" customFormat="1"/>
    <row r="1854" s="1" customFormat="1"/>
    <row r="1855" s="1" customFormat="1"/>
    <row r="1856" s="1" customFormat="1"/>
    <row r="1857" s="1" customFormat="1"/>
    <row r="1858" s="1" customFormat="1"/>
    <row r="1859" s="1" customFormat="1"/>
    <row r="1860" s="1" customFormat="1"/>
    <row r="1861" s="1" customFormat="1"/>
    <row r="1862" s="1" customFormat="1"/>
    <row r="1863" s="1" customFormat="1"/>
    <row r="1864" s="1" customFormat="1"/>
    <row r="1865" s="1" customFormat="1"/>
    <row r="1866" s="1" customFormat="1"/>
    <row r="1867" s="1" customFormat="1"/>
    <row r="1868" s="1" customFormat="1"/>
    <row r="1869" s="1" customFormat="1"/>
    <row r="1870" s="1" customFormat="1"/>
    <row r="1871" s="1" customFormat="1"/>
    <row r="1872" s="1" customFormat="1"/>
    <row r="1873" s="1" customFormat="1"/>
    <row r="1874" s="1" customFormat="1"/>
    <row r="1875" s="1" customFormat="1"/>
    <row r="1876" s="1" customFormat="1"/>
    <row r="1877" s="1" customFormat="1"/>
    <row r="1878" s="1" customFormat="1"/>
    <row r="1879" s="1" customFormat="1"/>
    <row r="1880" s="1" customFormat="1"/>
    <row r="1881" s="1" customFormat="1"/>
    <row r="1882" s="1" customFormat="1"/>
    <row r="1883" s="1" customFormat="1"/>
    <row r="1884" s="1" customFormat="1"/>
    <row r="1885" s="1" customFormat="1"/>
    <row r="1886" s="1" customFormat="1"/>
    <row r="1887" s="1" customFormat="1"/>
    <row r="1888" s="1" customFormat="1"/>
    <row r="1889" s="1" customFormat="1"/>
    <row r="1890" s="1" customFormat="1"/>
    <row r="1891" s="1" customFormat="1"/>
    <row r="1892" s="1" customFormat="1"/>
    <row r="1893" s="1" customFormat="1"/>
    <row r="1894" s="1" customFormat="1"/>
    <row r="1895" s="1" customFormat="1"/>
    <row r="1896" s="1" customFormat="1"/>
    <row r="1897" s="1" customFormat="1"/>
    <row r="1898" s="1" customFormat="1"/>
    <row r="1899" s="1" customFormat="1"/>
    <row r="1900" s="1" customFormat="1"/>
    <row r="1901" s="1" customFormat="1"/>
    <row r="1902" s="1" customFormat="1"/>
    <row r="1903" s="1" customFormat="1"/>
    <row r="1904" s="1" customFormat="1"/>
    <row r="1905" s="1" customFormat="1"/>
    <row r="1906" s="1" customFormat="1"/>
    <row r="1907" s="1" customFormat="1"/>
    <row r="1908" s="1" customFormat="1"/>
    <row r="1909" s="1" customFormat="1"/>
    <row r="1910" s="1" customFormat="1"/>
    <row r="1911" s="1" customFormat="1"/>
    <row r="1912" s="1" customFormat="1"/>
    <row r="1913" s="1" customFormat="1"/>
    <row r="1914" s="1" customFormat="1"/>
    <row r="1915" s="1" customFormat="1"/>
    <row r="1916" s="1" customFormat="1"/>
    <row r="1917" s="1" customFormat="1"/>
    <row r="1918" s="1" customFormat="1"/>
    <row r="1919" s="1" customFormat="1"/>
    <row r="1920" s="1" customFormat="1"/>
    <row r="1921" s="1" customFormat="1"/>
    <row r="1922" s="1" customFormat="1"/>
    <row r="1923" s="1" customFormat="1"/>
    <row r="1924" s="1" customFormat="1"/>
    <row r="1925" s="1" customFormat="1"/>
    <row r="1926" s="1" customFormat="1"/>
    <row r="1927" s="1" customFormat="1"/>
    <row r="1928" s="1" customFormat="1"/>
    <row r="1929" s="1" customFormat="1"/>
    <row r="1930" s="1" customFormat="1"/>
    <row r="1931" s="1" customFormat="1"/>
    <row r="1932" s="1" customFormat="1"/>
    <row r="1933" s="1" customFormat="1"/>
    <row r="1934" s="1" customFormat="1"/>
    <row r="1935" s="1" customFormat="1"/>
    <row r="1936" s="1" customFormat="1"/>
    <row r="1937" s="1" customFormat="1"/>
    <row r="1938" s="1" customFormat="1"/>
    <row r="1939" s="1" customFormat="1"/>
    <row r="1940" s="1" customFormat="1"/>
    <row r="1941" s="1" customFormat="1"/>
    <row r="1942" s="1" customFormat="1"/>
    <row r="1943" s="1" customFormat="1"/>
    <row r="1944" s="1" customFormat="1"/>
    <row r="1945" s="1" customFormat="1"/>
    <row r="1946" s="1" customFormat="1"/>
    <row r="1947" s="1" customFormat="1"/>
    <row r="1948" s="1" customFormat="1"/>
    <row r="1949" s="1" customFormat="1"/>
    <row r="1950" s="1" customFormat="1"/>
    <row r="1951" s="1" customFormat="1"/>
    <row r="1952" s="1" customFormat="1"/>
    <row r="1953" s="1" customFormat="1"/>
    <row r="1954" s="1" customFormat="1"/>
    <row r="1955" s="1" customFormat="1"/>
    <row r="1956" s="1" customFormat="1"/>
    <row r="1957" s="1" customFormat="1"/>
    <row r="1958" s="1" customFormat="1"/>
    <row r="1959" s="1" customFormat="1"/>
    <row r="1960" s="1" customFormat="1"/>
    <row r="1961" s="1" customFormat="1"/>
    <row r="1962" s="1" customFormat="1"/>
    <row r="1963" s="1" customFormat="1"/>
    <row r="1964" s="1" customFormat="1"/>
    <row r="1965" s="1" customFormat="1"/>
    <row r="1966" s="1" customFormat="1"/>
    <row r="1967" s="1" customFormat="1"/>
    <row r="1968" s="1" customFormat="1"/>
    <row r="1969" s="1" customFormat="1"/>
    <row r="1970" s="1" customFormat="1"/>
    <row r="1971" s="1" customFormat="1"/>
    <row r="1972" s="1" customFormat="1"/>
    <row r="1973" s="1" customFormat="1"/>
    <row r="1974" s="1" customFormat="1"/>
    <row r="1975" s="1" customFormat="1"/>
    <row r="1976" s="1" customFormat="1"/>
    <row r="1977" s="1" customFormat="1"/>
    <row r="1978" s="1" customFormat="1"/>
    <row r="1979" s="1" customFormat="1"/>
    <row r="1980" s="1" customFormat="1"/>
    <row r="1981" s="1" customFormat="1"/>
    <row r="1982" s="1" customFormat="1"/>
    <row r="1983" s="1" customFormat="1"/>
    <row r="1984" s="1" customFormat="1"/>
    <row r="1985" s="1" customFormat="1"/>
    <row r="1986" s="1" customFormat="1"/>
    <row r="1987" s="1" customFormat="1"/>
    <row r="1988" s="1" customFormat="1"/>
    <row r="1989" s="1" customFormat="1"/>
    <row r="1990" s="1" customFormat="1"/>
    <row r="1991" s="1" customFormat="1"/>
    <row r="1992" s="1" customFormat="1"/>
    <row r="1993" s="1" customFormat="1"/>
    <row r="1994" s="1" customFormat="1"/>
    <row r="1995" s="1" customFormat="1"/>
    <row r="1996" s="1" customFormat="1"/>
    <row r="1997" s="1" customFormat="1"/>
    <row r="1998" s="1" customFormat="1"/>
    <row r="1999" s="1" customFormat="1"/>
    <row r="2000" s="1" customFormat="1"/>
    <row r="2001" s="1" customFormat="1"/>
    <row r="2002" s="1" customFormat="1"/>
    <row r="2003" s="1" customFormat="1"/>
    <row r="2004" s="1" customFormat="1"/>
    <row r="2005" s="1" customFormat="1"/>
    <row r="2006" s="1" customFormat="1"/>
    <row r="2007" s="1" customFormat="1"/>
    <row r="2008" s="1" customFormat="1"/>
    <row r="2009" s="1" customFormat="1"/>
    <row r="2010" s="1" customFormat="1"/>
    <row r="2011" s="1" customFormat="1"/>
    <row r="2012" s="1" customFormat="1"/>
    <row r="2013" s="1" customFormat="1"/>
    <row r="2014" s="1" customFormat="1"/>
    <row r="2015" s="1" customFormat="1"/>
    <row r="2016" s="1" customFormat="1"/>
    <row r="2017" s="1" customFormat="1"/>
    <row r="2018" s="1" customFormat="1"/>
    <row r="2019" s="1" customFormat="1"/>
    <row r="2020" s="1" customFormat="1"/>
    <row r="2021" s="1" customFormat="1"/>
    <row r="2022" s="1" customFormat="1"/>
    <row r="2023" s="1" customFormat="1"/>
    <row r="2024" s="1" customFormat="1"/>
    <row r="2025" s="1" customFormat="1"/>
    <row r="2026" s="1" customFormat="1"/>
    <row r="2027" s="1" customFormat="1"/>
    <row r="2028" s="1" customFormat="1"/>
    <row r="2029" s="1" customFormat="1"/>
    <row r="2030" s="1" customFormat="1"/>
    <row r="2031" s="1" customFormat="1"/>
    <row r="2032" s="1" customFormat="1"/>
    <row r="2033" s="1" customFormat="1"/>
    <row r="2034" s="1" customFormat="1"/>
    <row r="2035" s="1" customFormat="1"/>
    <row r="2036" s="1" customFormat="1"/>
    <row r="2037" s="1" customFormat="1"/>
    <row r="2038" s="1" customFormat="1"/>
    <row r="2039" s="1" customFormat="1"/>
    <row r="2040" s="1" customFormat="1"/>
    <row r="2041" s="1" customFormat="1"/>
    <row r="2042" s="1" customFormat="1"/>
    <row r="2043" s="1" customFormat="1"/>
    <row r="2044" s="1" customFormat="1"/>
    <row r="2045" s="1" customFormat="1"/>
    <row r="2046" s="1" customFormat="1"/>
    <row r="2047" s="1" customFormat="1"/>
    <row r="2048" s="1" customFormat="1"/>
    <row r="2049" s="1" customFormat="1"/>
    <row r="2050" s="1" customFormat="1"/>
    <row r="2051" s="1" customFormat="1"/>
    <row r="2052" s="1" customFormat="1"/>
    <row r="2053" s="1" customFormat="1"/>
    <row r="2054" s="1" customFormat="1"/>
    <row r="2055" s="1" customFormat="1"/>
    <row r="2056" s="1" customFormat="1"/>
    <row r="2057" s="1" customFormat="1"/>
    <row r="2058" s="1" customFormat="1"/>
    <row r="2059" s="1" customFormat="1"/>
    <row r="2060" s="1" customFormat="1"/>
    <row r="2061" s="1" customFormat="1"/>
    <row r="2062" s="1" customFormat="1"/>
    <row r="2063" s="1" customFormat="1"/>
    <row r="2064" s="1" customFormat="1"/>
    <row r="2065" s="1" customFormat="1"/>
    <row r="2066" s="1" customFormat="1"/>
    <row r="2067" s="1" customFormat="1"/>
    <row r="2068" s="1" customFormat="1"/>
    <row r="2069" s="1" customFormat="1"/>
    <row r="2070" s="1" customFormat="1"/>
    <row r="2071" s="1" customFormat="1"/>
    <row r="2072" s="1" customFormat="1"/>
    <row r="2073" s="1" customFormat="1"/>
    <row r="2074" s="1" customFormat="1"/>
    <row r="2075" s="1" customFormat="1"/>
    <row r="2076" s="1" customFormat="1"/>
    <row r="2077" s="1" customFormat="1"/>
    <row r="2078" s="1" customFormat="1"/>
    <row r="2079" s="1" customFormat="1"/>
    <row r="2080" s="1" customFormat="1"/>
    <row r="2081" s="1" customFormat="1"/>
    <row r="2082" s="1" customFormat="1"/>
    <row r="2083" s="1" customFormat="1"/>
    <row r="2084" s="1" customFormat="1"/>
    <row r="2085" s="1" customFormat="1"/>
    <row r="2086" s="1" customFormat="1"/>
    <row r="2087" s="1" customFormat="1"/>
    <row r="2088" s="1" customFormat="1"/>
    <row r="2089" s="1" customFormat="1"/>
    <row r="2090" s="1" customFormat="1"/>
    <row r="2091" s="1" customFormat="1"/>
    <row r="2092" s="1" customFormat="1"/>
    <row r="2093" s="1" customFormat="1"/>
    <row r="2094" s="1" customFormat="1"/>
    <row r="2095" s="1" customFormat="1"/>
    <row r="2096" s="1" customFormat="1"/>
    <row r="2097" s="1" customFormat="1"/>
    <row r="2098" s="1" customFormat="1"/>
    <row r="2099" s="1" customFormat="1"/>
    <row r="2100" s="1" customFormat="1"/>
    <row r="2101" s="1" customFormat="1"/>
    <row r="2102" s="1" customFormat="1"/>
    <row r="2103" s="1" customFormat="1"/>
    <row r="2104" s="1" customFormat="1"/>
    <row r="2105" s="1" customFormat="1"/>
    <row r="2106" s="1" customFormat="1"/>
    <row r="2107" s="1" customFormat="1"/>
    <row r="2108" s="1" customFormat="1"/>
    <row r="2109" s="1" customFormat="1"/>
    <row r="2110" s="1" customFormat="1"/>
    <row r="2111" s="1" customFormat="1"/>
    <row r="2112" s="1" customFormat="1"/>
    <row r="2113" s="1" customFormat="1"/>
    <row r="2114" s="1" customFormat="1"/>
    <row r="2115" s="1" customFormat="1"/>
    <row r="2116" s="1" customFormat="1"/>
    <row r="2117" s="1" customFormat="1"/>
    <row r="2118" s="1" customFormat="1"/>
    <row r="2119" s="1" customFormat="1"/>
    <row r="2120" s="1" customFormat="1"/>
    <row r="2121" s="1" customFormat="1"/>
    <row r="2122" s="1" customFormat="1"/>
    <row r="2123" s="1" customFormat="1"/>
    <row r="2124" s="1" customFormat="1"/>
    <row r="2125" s="1" customFormat="1"/>
    <row r="2126" s="1" customFormat="1"/>
    <row r="2127" s="1" customFormat="1"/>
    <row r="2128" s="1" customFormat="1"/>
    <row r="2129" s="1" customFormat="1"/>
    <row r="2130" s="1" customFormat="1"/>
    <row r="2131" s="1" customFormat="1"/>
    <row r="2132" s="1" customFormat="1"/>
    <row r="2133" s="1" customFormat="1"/>
    <row r="2134" s="1" customFormat="1"/>
    <row r="2135" s="1" customFormat="1"/>
    <row r="2136" s="1" customFormat="1"/>
    <row r="2137" s="1" customFormat="1"/>
    <row r="2138" s="1" customFormat="1"/>
    <row r="2139" s="1" customFormat="1"/>
    <row r="2140" s="1" customFormat="1"/>
    <row r="2141" s="1" customFormat="1"/>
    <row r="2142" s="1" customFormat="1"/>
    <row r="2143" s="1" customFormat="1"/>
    <row r="2144" s="1" customFormat="1"/>
    <row r="2145" s="1" customFormat="1"/>
    <row r="2146" s="1" customFormat="1"/>
    <row r="2147" s="1" customFormat="1"/>
    <row r="2148" s="1" customFormat="1"/>
    <row r="2149" s="1" customFormat="1"/>
    <row r="2150" s="1" customFormat="1"/>
    <row r="2151" s="1" customFormat="1"/>
    <row r="2152" s="1" customFormat="1"/>
    <row r="2153" s="1" customFormat="1"/>
    <row r="2154" s="1" customFormat="1"/>
    <row r="2155" s="1" customFormat="1"/>
    <row r="2156" s="1" customFormat="1"/>
    <row r="2157" s="1" customFormat="1"/>
    <row r="2158" s="1" customFormat="1"/>
    <row r="2159" s="1" customFormat="1"/>
    <row r="2160" s="1" customFormat="1"/>
    <row r="2161" s="1" customFormat="1"/>
    <row r="2162" s="1" customFormat="1"/>
    <row r="2163" s="1" customFormat="1"/>
    <row r="2164" s="1" customFormat="1"/>
    <row r="2165" s="1" customFormat="1"/>
    <row r="2166" s="1" customFormat="1"/>
    <row r="2167" s="1" customFormat="1"/>
    <row r="2168" s="1" customFormat="1"/>
    <row r="2169" s="1" customFormat="1"/>
    <row r="2170" s="1" customFormat="1"/>
    <row r="2171" s="1" customFormat="1"/>
    <row r="2172" s="1" customFormat="1"/>
    <row r="2173" s="1" customFormat="1"/>
    <row r="2174" s="1" customFormat="1"/>
    <row r="2175" s="1" customFormat="1"/>
    <row r="2176" s="1" customFormat="1"/>
    <row r="2177" s="1" customFormat="1"/>
    <row r="2178" s="1" customFormat="1"/>
    <row r="2179" s="1" customFormat="1"/>
    <row r="2180" s="1" customFormat="1"/>
    <row r="2181" s="1" customFormat="1"/>
    <row r="2182" s="1" customFormat="1"/>
    <row r="2183" s="1" customFormat="1"/>
    <row r="2184" s="1" customFormat="1"/>
    <row r="2185" s="1" customFormat="1"/>
    <row r="2186" s="1" customFormat="1"/>
    <row r="2187" s="1" customFormat="1"/>
    <row r="2188" s="1" customFormat="1"/>
    <row r="2189" s="1" customFormat="1"/>
    <row r="2190" s="1" customFormat="1"/>
    <row r="2191" s="1" customFormat="1"/>
    <row r="2192" s="1" customFormat="1"/>
    <row r="2193" s="1" customFormat="1"/>
    <row r="2194" s="1" customFormat="1"/>
    <row r="2195" s="1" customFormat="1"/>
    <row r="2196" s="1" customFormat="1"/>
    <row r="2197" s="1" customFormat="1"/>
    <row r="2198" s="1" customFormat="1"/>
    <row r="2199" s="1" customFormat="1"/>
    <row r="2200" s="1" customFormat="1"/>
    <row r="2201" s="1" customFormat="1"/>
    <row r="2202" s="1" customFormat="1"/>
    <row r="2203" s="1" customFormat="1"/>
    <row r="2204" s="1" customFormat="1"/>
    <row r="2205" s="1" customFormat="1"/>
    <row r="2206" s="1" customFormat="1"/>
    <row r="2207" s="1" customFormat="1"/>
    <row r="2208" s="1" customFormat="1"/>
    <row r="2209" s="1" customFormat="1"/>
    <row r="2210" s="1" customFormat="1"/>
    <row r="2211" s="1" customFormat="1"/>
    <row r="2212" s="1" customFormat="1"/>
    <row r="2213" s="1" customFormat="1"/>
    <row r="2214" s="1" customFormat="1"/>
    <row r="2215" s="1" customFormat="1"/>
    <row r="2216" s="1" customFormat="1"/>
    <row r="2217" s="1" customFormat="1"/>
    <row r="2218" s="1" customFormat="1"/>
    <row r="2219" s="1" customFormat="1"/>
    <row r="2220" s="1" customFormat="1"/>
    <row r="2221" s="1" customFormat="1"/>
    <row r="2222" s="1" customFormat="1"/>
    <row r="2223" s="1" customFormat="1"/>
    <row r="2224" s="1" customFormat="1"/>
    <row r="2225" s="1" customFormat="1"/>
    <row r="2226" s="1" customFormat="1"/>
    <row r="2227" s="1" customFormat="1"/>
    <row r="2228" s="1" customFormat="1"/>
    <row r="2229" s="1" customFormat="1"/>
    <row r="2230" s="1" customFormat="1"/>
    <row r="2231" s="1" customFormat="1"/>
    <row r="2232" s="1" customFormat="1"/>
    <row r="2233" s="1" customFormat="1"/>
    <row r="2234" s="1" customFormat="1"/>
    <row r="2235" s="1" customFormat="1"/>
    <row r="2236" s="1" customFormat="1"/>
    <row r="2237" s="1" customFormat="1"/>
    <row r="2238" s="1" customFormat="1"/>
    <row r="2239" s="1" customFormat="1"/>
    <row r="2240" s="1" customFormat="1"/>
    <row r="2241" s="1" customFormat="1"/>
    <row r="2242" s="1" customFormat="1"/>
    <row r="2243" s="1" customFormat="1"/>
    <row r="2244" s="1" customFormat="1"/>
    <row r="2245" s="1" customFormat="1"/>
    <row r="2246" s="1" customFormat="1"/>
    <row r="2247" s="1" customFormat="1"/>
    <row r="2248" s="1" customFormat="1"/>
    <row r="2249" s="1" customFormat="1"/>
    <row r="2250" s="1" customFormat="1"/>
    <row r="2251" s="1" customFormat="1"/>
    <row r="2252" s="1" customFormat="1"/>
    <row r="2253" s="1" customFormat="1"/>
    <row r="2254" s="1" customFormat="1"/>
    <row r="2255" s="1" customFormat="1"/>
    <row r="2256" s="1" customFormat="1"/>
    <row r="2257" s="1" customFormat="1"/>
    <row r="2258" s="1" customFormat="1"/>
    <row r="2259" s="1" customFormat="1"/>
    <row r="2260" s="1" customFormat="1"/>
    <row r="2261" s="1" customFormat="1"/>
    <row r="2262" s="1" customFormat="1"/>
    <row r="2263" s="1" customFormat="1"/>
    <row r="2264" s="1" customFormat="1"/>
    <row r="2265" s="1" customFormat="1"/>
    <row r="2266" s="1" customFormat="1"/>
    <row r="2267" s="1" customFormat="1"/>
    <row r="2268" s="1" customFormat="1"/>
    <row r="2269" s="1" customFormat="1"/>
    <row r="2270" s="1" customFormat="1"/>
    <row r="2271" s="1" customFormat="1"/>
    <row r="2272" s="1" customFormat="1"/>
    <row r="2273" s="1" customFormat="1"/>
    <row r="2274" s="1" customFormat="1"/>
    <row r="2275" s="1" customFormat="1"/>
    <row r="2276" s="1" customFormat="1"/>
    <row r="2277" s="1" customFormat="1"/>
    <row r="2278" s="1" customFormat="1"/>
    <row r="2279" s="1" customFormat="1"/>
    <row r="2280" s="1" customFormat="1"/>
    <row r="2281" s="1" customFormat="1"/>
    <row r="2282" s="1" customFormat="1"/>
    <row r="2283" s="1" customFormat="1"/>
    <row r="2284" s="1" customFormat="1"/>
    <row r="2285" s="1" customFormat="1"/>
    <row r="2286" s="1" customFormat="1"/>
    <row r="2287" s="1" customFormat="1"/>
    <row r="2288" s="1" customFormat="1"/>
    <row r="2289" s="1" customFormat="1"/>
    <row r="2290" s="1" customFormat="1"/>
    <row r="2291" s="1" customFormat="1"/>
    <row r="2292" s="1" customFormat="1"/>
    <row r="2293" s="1" customFormat="1"/>
    <row r="2294" s="1" customFormat="1"/>
    <row r="2295" s="1" customFormat="1"/>
    <row r="2296" s="1" customFormat="1"/>
    <row r="2297" s="1" customFormat="1"/>
    <row r="2298" s="1" customFormat="1"/>
    <row r="2299" s="1" customFormat="1"/>
    <row r="2300" s="1" customFormat="1"/>
    <row r="2301" s="1" customFormat="1"/>
    <row r="2302" s="1" customFormat="1"/>
    <row r="2303" s="1" customFormat="1"/>
    <row r="2304" s="1" customFormat="1"/>
    <row r="2305" s="1" customFormat="1"/>
    <row r="2306" s="1" customFormat="1"/>
    <row r="2307" s="1" customFormat="1"/>
    <row r="2308" s="1" customFormat="1"/>
    <row r="2309" s="1" customFormat="1"/>
    <row r="2310" s="1" customFormat="1"/>
    <row r="2311" s="1" customFormat="1"/>
    <row r="2312" s="1" customFormat="1"/>
    <row r="2313" s="1" customFormat="1"/>
    <row r="2314" s="1" customFormat="1"/>
    <row r="2315" s="1" customFormat="1"/>
    <row r="2316" s="1" customFormat="1"/>
    <row r="2317" s="1" customFormat="1"/>
    <row r="2318" s="1" customFormat="1"/>
    <row r="2319" s="1" customFormat="1"/>
    <row r="2320" s="1" customFormat="1"/>
    <row r="2321" s="1" customFormat="1"/>
    <row r="2322" s="1" customFormat="1"/>
    <row r="2323" s="1" customFormat="1"/>
    <row r="2324" s="1" customFormat="1"/>
    <row r="2325" s="1" customFormat="1"/>
    <row r="2326" s="1" customFormat="1"/>
    <row r="2327" s="1" customFormat="1"/>
    <row r="2328" s="1" customFormat="1"/>
    <row r="2329" s="1" customFormat="1"/>
    <row r="2330" s="1" customFormat="1"/>
    <row r="2331" s="1" customFormat="1"/>
    <row r="2332" s="1" customFormat="1"/>
    <row r="2333" s="1" customFormat="1"/>
    <row r="2334" s="1" customFormat="1"/>
    <row r="2335" s="1" customFormat="1"/>
    <row r="2336" s="1" customFormat="1"/>
    <row r="2337" s="1" customFormat="1"/>
    <row r="2338" s="1" customFormat="1"/>
    <row r="2339" s="1" customFormat="1"/>
    <row r="2340" s="1" customFormat="1"/>
    <row r="2341" s="1" customFormat="1"/>
    <row r="2342" s="1" customFormat="1"/>
    <row r="2343" s="1" customFormat="1"/>
    <row r="2344" s="1" customFormat="1"/>
    <row r="2345" s="1" customFormat="1"/>
    <row r="2346" s="1" customFormat="1"/>
    <row r="2347" s="1" customFormat="1"/>
    <row r="2348" s="1" customFormat="1"/>
    <row r="2349" s="1" customFormat="1"/>
    <row r="2350" s="1" customFormat="1"/>
    <row r="2351" s="1" customFormat="1"/>
    <row r="2352" s="1" customFormat="1"/>
    <row r="2353" s="1" customFormat="1"/>
    <row r="2354" s="1" customFormat="1"/>
    <row r="2355" s="1" customFormat="1"/>
    <row r="2356" s="1" customFormat="1"/>
    <row r="2357" s="1" customFormat="1"/>
    <row r="2358" s="1" customFormat="1"/>
    <row r="2359" s="1" customFormat="1"/>
    <row r="2360" s="1" customFormat="1"/>
    <row r="2361" s="1" customFormat="1"/>
    <row r="2362" s="1" customFormat="1"/>
    <row r="2363" s="1" customFormat="1"/>
    <row r="2364" s="1" customFormat="1"/>
    <row r="2365" s="1" customFormat="1"/>
    <row r="2366" s="1" customFormat="1"/>
    <row r="2367" s="1" customFormat="1"/>
    <row r="2368" s="1" customFormat="1"/>
    <row r="2369" s="1" customFormat="1"/>
    <row r="2370" s="1" customFormat="1"/>
    <row r="2371" s="1" customFormat="1"/>
    <row r="2372" s="1" customFormat="1"/>
    <row r="2373" s="1" customFormat="1"/>
    <row r="2374" s="1" customFormat="1"/>
    <row r="2375" s="1" customFormat="1"/>
    <row r="2376" s="1" customFormat="1"/>
    <row r="2377" s="1" customFormat="1"/>
    <row r="2378" s="1" customFormat="1"/>
    <row r="2379" s="1" customFormat="1"/>
    <row r="2380" s="1" customFormat="1"/>
    <row r="2381" s="1" customFormat="1"/>
    <row r="2382" s="1" customFormat="1"/>
    <row r="2383" s="1" customFormat="1"/>
    <row r="2384" s="1" customFormat="1"/>
    <row r="2385" s="1" customFormat="1"/>
    <row r="2386" s="1" customFormat="1"/>
    <row r="2387" s="1" customFormat="1"/>
    <row r="2388" s="1" customFormat="1"/>
    <row r="2389" s="1" customFormat="1"/>
    <row r="2390" s="1" customFormat="1"/>
    <row r="2391" s="1" customFormat="1"/>
    <row r="2392" s="1" customFormat="1"/>
    <row r="2393" s="1" customFormat="1"/>
    <row r="2394" s="1" customFormat="1"/>
    <row r="2395" s="1" customFormat="1"/>
    <row r="2396" s="1" customFormat="1"/>
    <row r="2397" s="1" customFormat="1"/>
    <row r="2398" s="1" customFormat="1"/>
    <row r="2399" s="1" customFormat="1"/>
    <row r="2400" s="1" customFormat="1"/>
    <row r="2401" s="1" customFormat="1"/>
    <row r="2402" s="1" customFormat="1"/>
    <row r="2403" s="1" customFormat="1"/>
    <row r="2404" s="1" customFormat="1"/>
    <row r="2405" s="1" customFormat="1"/>
    <row r="2406" s="1" customFormat="1"/>
    <row r="2407" s="1" customFormat="1"/>
    <row r="2408" s="1" customFormat="1"/>
    <row r="2409" s="1" customFormat="1"/>
    <row r="2410" s="1" customFormat="1"/>
    <row r="2411" s="1" customFormat="1"/>
    <row r="2412" s="1" customFormat="1"/>
    <row r="2413" s="1" customFormat="1"/>
    <row r="2414" s="1" customFormat="1"/>
    <row r="2415" s="1" customFormat="1"/>
    <row r="2416" s="1" customFormat="1"/>
    <row r="2417" s="1" customFormat="1"/>
    <row r="2418" s="1" customFormat="1"/>
    <row r="2419" s="1" customFormat="1"/>
    <row r="2420" s="1" customFormat="1"/>
    <row r="2421" s="1" customFormat="1"/>
    <row r="2422" s="1" customFormat="1"/>
    <row r="2423" s="1" customFormat="1"/>
    <row r="2424" s="1" customFormat="1"/>
    <row r="2425" s="1" customFormat="1"/>
    <row r="2426" s="1" customFormat="1"/>
    <row r="2427" s="1" customFormat="1"/>
    <row r="2428" s="1" customFormat="1"/>
    <row r="2429" s="1" customFormat="1"/>
    <row r="2430" s="1" customFormat="1"/>
    <row r="2431" s="1" customFormat="1"/>
    <row r="2432" s="1" customFormat="1"/>
    <row r="2433" s="1" customFormat="1"/>
    <row r="2434" s="1" customFormat="1"/>
    <row r="2435" s="1" customFormat="1"/>
    <row r="2436" s="1" customFormat="1"/>
    <row r="2437" s="1" customFormat="1"/>
    <row r="2438" s="1" customFormat="1"/>
    <row r="2439" s="1" customFormat="1"/>
    <row r="2440" s="1" customFormat="1"/>
    <row r="2441" s="1" customFormat="1"/>
    <row r="2442" s="1" customFormat="1"/>
    <row r="2443" s="1" customFormat="1"/>
    <row r="2444" s="1" customFormat="1"/>
    <row r="2445" s="1" customFormat="1"/>
    <row r="2446" s="1" customFormat="1"/>
    <row r="2447" s="1" customFormat="1"/>
    <row r="2448" s="1" customFormat="1"/>
    <row r="2449" s="1" customFormat="1"/>
    <row r="2450" s="1" customFormat="1"/>
    <row r="2451" s="1" customFormat="1"/>
    <row r="2452" s="1" customFormat="1"/>
    <row r="2453" s="1" customFormat="1"/>
    <row r="2454" s="1" customFormat="1"/>
    <row r="2455" s="1" customFormat="1"/>
    <row r="2456" s="1" customFormat="1"/>
    <row r="2457" s="1" customFormat="1"/>
    <row r="2458" s="1" customFormat="1"/>
    <row r="2459" s="1" customFormat="1"/>
    <row r="2460" s="1" customFormat="1"/>
    <row r="2461" s="1" customFormat="1"/>
    <row r="2462" s="1" customFormat="1"/>
    <row r="2463" s="1" customFormat="1"/>
    <row r="2464" s="1" customFormat="1"/>
    <row r="2465" s="1" customFormat="1"/>
    <row r="2466" s="1" customFormat="1"/>
    <row r="2467" s="1" customFormat="1"/>
    <row r="2468" s="1" customFormat="1"/>
    <row r="2469" s="1" customFormat="1"/>
    <row r="2470" s="1" customFormat="1"/>
    <row r="2471" s="1" customFormat="1"/>
    <row r="2472" s="1" customFormat="1"/>
    <row r="2473" s="1" customFormat="1"/>
    <row r="2474" s="1" customFormat="1"/>
    <row r="2475" s="1" customFormat="1"/>
    <row r="2476" s="1" customFormat="1"/>
    <row r="2477" s="1" customFormat="1"/>
    <row r="2478" s="1" customFormat="1"/>
    <row r="2479" s="1" customFormat="1"/>
    <row r="2480" s="1" customFormat="1"/>
    <row r="2481" s="1" customFormat="1"/>
    <row r="2482" s="1" customFormat="1"/>
    <row r="2483" s="1" customFormat="1"/>
    <row r="2484" s="1" customFormat="1"/>
    <row r="2485" s="1" customFormat="1"/>
    <row r="2486" s="1" customFormat="1"/>
    <row r="2487" s="1" customFormat="1"/>
    <row r="2488" s="1" customFormat="1"/>
    <row r="2489" s="1" customFormat="1"/>
    <row r="2490" s="1" customFormat="1"/>
    <row r="2491" s="1" customFormat="1"/>
    <row r="2492" s="1" customFormat="1"/>
    <row r="2493" s="1" customFormat="1"/>
    <row r="2494" s="1" customFormat="1"/>
    <row r="2495" s="1" customFormat="1"/>
    <row r="2496" s="1" customFormat="1"/>
    <row r="2497" s="1" customFormat="1"/>
    <row r="2498" s="1" customFormat="1"/>
    <row r="2499" s="1" customFormat="1"/>
    <row r="2500" s="1" customFormat="1"/>
    <row r="2501" s="1" customFormat="1"/>
    <row r="2502" s="1" customFormat="1"/>
    <row r="2503" s="1" customFormat="1"/>
    <row r="2504" s="1" customFormat="1"/>
    <row r="2505" s="1" customFormat="1"/>
    <row r="2506" s="1" customFormat="1"/>
    <row r="2507" s="1" customFormat="1"/>
    <row r="2508" s="1" customFormat="1"/>
    <row r="2509" s="1" customFormat="1"/>
    <row r="2510" s="1" customFormat="1"/>
    <row r="2511" s="1" customFormat="1"/>
    <row r="2512" s="1" customFormat="1"/>
    <row r="2513" s="1" customFormat="1"/>
    <row r="2514" s="1" customFormat="1"/>
    <row r="2515" s="1" customFormat="1"/>
    <row r="2516" s="1" customFormat="1"/>
    <row r="2517" s="1" customFormat="1"/>
    <row r="2518" s="1" customFormat="1"/>
    <row r="2519" s="1" customFormat="1"/>
    <row r="2520" s="1" customFormat="1"/>
    <row r="2521" s="1" customFormat="1"/>
    <row r="2522" s="1" customFormat="1"/>
    <row r="2523" s="1" customFormat="1"/>
    <row r="2524" s="1" customFormat="1"/>
    <row r="2525" s="1" customFormat="1"/>
    <row r="2526" s="1" customFormat="1"/>
    <row r="2527" s="1" customFormat="1"/>
    <row r="2528" s="1" customFormat="1"/>
    <row r="2529" s="1" customFormat="1"/>
    <row r="2530" s="1" customFormat="1"/>
    <row r="2531" s="1" customFormat="1"/>
    <row r="2532" s="1" customFormat="1"/>
    <row r="2533" s="1" customFormat="1"/>
    <row r="2534" s="1" customFormat="1"/>
    <row r="2535" s="1" customFormat="1"/>
    <row r="2536" s="1" customFormat="1"/>
    <row r="2537" s="1" customFormat="1"/>
    <row r="2538" s="1" customFormat="1"/>
    <row r="2539" s="1" customFormat="1"/>
    <row r="2540" s="1" customFormat="1"/>
    <row r="2541" s="1" customFormat="1"/>
    <row r="2542" s="1" customFormat="1"/>
    <row r="2543" s="1" customFormat="1"/>
    <row r="2544" s="1" customFormat="1"/>
    <row r="2545" s="1" customFormat="1"/>
    <row r="2546" s="1" customFormat="1"/>
    <row r="2547" s="1" customFormat="1"/>
    <row r="2548" s="1" customFormat="1"/>
    <row r="2549" s="1" customFormat="1"/>
    <row r="2550" s="1" customFormat="1"/>
    <row r="2551" s="1" customFormat="1"/>
    <row r="2552" s="1" customFormat="1"/>
    <row r="2553" s="1" customFormat="1"/>
    <row r="2554" s="1" customFormat="1"/>
    <row r="2555" s="1" customFormat="1"/>
    <row r="2556" s="1" customFormat="1"/>
    <row r="2557" s="1" customFormat="1"/>
    <row r="2558" s="1" customFormat="1"/>
    <row r="2559" s="1" customFormat="1"/>
    <row r="2560" s="1" customFormat="1"/>
    <row r="2561" s="1" customFormat="1"/>
    <row r="2562" s="1" customFormat="1"/>
    <row r="2563" s="1" customFormat="1"/>
    <row r="2564" s="1" customFormat="1"/>
    <row r="2565" s="1" customFormat="1"/>
    <row r="2566" s="1" customFormat="1"/>
    <row r="2567" s="1" customFormat="1"/>
    <row r="2568" s="1" customFormat="1"/>
    <row r="2569" s="1" customFormat="1"/>
    <row r="2570" s="1" customFormat="1"/>
    <row r="2571" s="1" customFormat="1"/>
    <row r="2572" s="1" customFormat="1"/>
    <row r="2573" s="1" customFormat="1"/>
    <row r="2574" s="1" customFormat="1"/>
    <row r="2575" s="1" customFormat="1"/>
    <row r="2576" s="1" customFormat="1"/>
    <row r="2577" s="1" customFormat="1"/>
    <row r="2578" s="1" customFormat="1"/>
    <row r="2579" s="1" customFormat="1"/>
    <row r="2580" s="1" customFormat="1"/>
    <row r="2581" s="1" customFormat="1"/>
    <row r="2582" s="1" customFormat="1"/>
    <row r="2583" s="1" customFormat="1"/>
    <row r="2584" s="1" customFormat="1"/>
    <row r="2585" s="1" customFormat="1"/>
    <row r="2586" s="1" customFormat="1"/>
    <row r="2587" s="1" customFormat="1"/>
    <row r="2588" s="1" customFormat="1"/>
    <row r="2589" s="1" customFormat="1"/>
    <row r="2590" s="1" customFormat="1"/>
    <row r="2591" s="1" customFormat="1"/>
    <row r="2592" s="1" customFormat="1"/>
    <row r="2593" s="1" customFormat="1"/>
    <row r="2594" s="1" customFormat="1"/>
    <row r="2595" s="1" customFormat="1"/>
    <row r="2596" s="1" customFormat="1"/>
    <row r="2597" s="1" customFormat="1"/>
    <row r="2598" s="1" customFormat="1"/>
    <row r="2599" s="1" customFormat="1"/>
    <row r="2600" s="1" customFormat="1"/>
    <row r="2601" s="1" customFormat="1"/>
    <row r="2602" s="1" customFormat="1"/>
    <row r="2603" s="1" customFormat="1"/>
    <row r="2604" s="1" customFormat="1"/>
    <row r="2605" s="1" customFormat="1"/>
    <row r="2606" s="1" customFormat="1"/>
    <row r="2607" s="1" customFormat="1"/>
    <row r="2608" s="1" customFormat="1"/>
    <row r="2609" s="1" customFormat="1"/>
    <row r="2610" s="1" customFormat="1"/>
    <row r="2611" s="1" customFormat="1"/>
    <row r="2612" s="1" customFormat="1"/>
    <row r="2613" s="1" customFormat="1"/>
    <row r="2614" s="1" customFormat="1"/>
    <row r="2615" s="1" customFormat="1"/>
    <row r="2616" s="1" customFormat="1"/>
    <row r="2617" s="1" customFormat="1"/>
    <row r="2618" s="1" customFormat="1"/>
    <row r="2619" s="1" customFormat="1"/>
    <row r="2620" s="1" customFormat="1"/>
    <row r="2621" s="1" customFormat="1"/>
    <row r="2622" s="1" customFormat="1"/>
    <row r="2623" s="1" customFormat="1"/>
    <row r="2624" s="1" customFormat="1"/>
    <row r="2625" s="1" customFormat="1"/>
    <row r="2626" s="1" customFormat="1"/>
    <row r="2627" s="1" customFormat="1"/>
    <row r="2628" s="1" customFormat="1"/>
    <row r="2629" s="1" customFormat="1"/>
    <row r="2630" s="1" customFormat="1"/>
    <row r="2631" s="1" customFormat="1"/>
    <row r="2632" s="1" customFormat="1"/>
    <row r="2633" s="1" customFormat="1"/>
    <row r="2634" s="1" customFormat="1"/>
    <row r="2635" s="1" customFormat="1"/>
    <row r="2636" s="1" customFormat="1"/>
    <row r="2637" s="1" customFormat="1"/>
    <row r="2638" s="1" customFormat="1"/>
    <row r="2639" s="1" customFormat="1"/>
    <row r="2640" s="1" customFormat="1"/>
    <row r="2641" s="1" customFormat="1"/>
    <row r="2642" s="1" customFormat="1"/>
    <row r="2643" s="1" customFormat="1"/>
    <row r="2644" s="1" customFormat="1"/>
    <row r="2645" s="1" customFormat="1"/>
    <row r="2646" s="1" customFormat="1"/>
    <row r="2647" s="1" customFormat="1"/>
    <row r="2648" s="1" customFormat="1"/>
    <row r="2649" s="1" customFormat="1"/>
    <row r="2650" s="1" customFormat="1"/>
    <row r="2651" s="1" customFormat="1"/>
    <row r="2652" s="1" customFormat="1"/>
    <row r="2653" s="1" customFormat="1"/>
    <row r="2654" s="1" customFormat="1"/>
    <row r="2655" s="1" customFormat="1"/>
    <row r="2656" s="1" customFormat="1"/>
    <row r="2657" s="1" customFormat="1"/>
    <row r="2658" s="1" customFormat="1"/>
    <row r="2659" s="1" customFormat="1"/>
    <row r="2660" s="1" customFormat="1"/>
    <row r="2661" s="1" customFormat="1"/>
    <row r="2662" s="1" customFormat="1"/>
    <row r="2663" s="1" customFormat="1"/>
    <row r="2664" s="1" customFormat="1"/>
    <row r="2665" s="1" customFormat="1"/>
    <row r="2666" s="1" customFormat="1"/>
    <row r="2667" s="1" customFormat="1"/>
    <row r="2668" s="1" customFormat="1"/>
    <row r="2669" s="1" customFormat="1"/>
    <row r="2670" s="1" customFormat="1"/>
    <row r="2671" s="1" customFormat="1"/>
    <row r="2672" s="1" customFormat="1"/>
    <row r="2673" s="1" customFormat="1"/>
    <row r="2674" s="1" customFormat="1"/>
    <row r="2675" s="1" customFormat="1"/>
    <row r="2676" s="1" customFormat="1"/>
    <row r="2677" s="1" customFormat="1"/>
    <row r="2678" s="1" customFormat="1"/>
    <row r="2679" s="1" customFormat="1"/>
    <row r="2680" s="1" customFormat="1"/>
    <row r="2681" s="1" customFormat="1"/>
    <row r="2682" s="1" customFormat="1"/>
    <row r="2683" s="1" customFormat="1"/>
    <row r="2684" s="1" customFormat="1"/>
    <row r="2685" s="1" customFormat="1"/>
    <row r="2686" s="1" customFormat="1"/>
    <row r="2687" s="1" customFormat="1"/>
    <row r="2688" s="1" customFormat="1"/>
    <row r="2689" s="1" customFormat="1"/>
    <row r="2690" s="1" customFormat="1"/>
    <row r="2691" s="1" customFormat="1"/>
    <row r="2692" s="1" customFormat="1"/>
    <row r="2693" s="1" customFormat="1"/>
    <row r="2694" s="1" customFormat="1"/>
    <row r="2695" s="1" customFormat="1"/>
    <row r="2696" s="1" customFormat="1"/>
    <row r="2697" s="1" customFormat="1"/>
    <row r="2698" s="1" customFormat="1"/>
    <row r="2699" s="1" customFormat="1"/>
    <row r="2700" s="1" customFormat="1"/>
    <row r="2701" s="1" customFormat="1"/>
    <row r="2702" s="1" customFormat="1"/>
    <row r="2703" s="1" customFormat="1"/>
    <row r="2704" s="1" customFormat="1"/>
    <row r="2705" s="1" customFormat="1"/>
    <row r="2706" s="1" customFormat="1"/>
    <row r="2707" s="1" customFormat="1"/>
    <row r="2708" s="1" customFormat="1"/>
    <row r="2709" s="1" customFormat="1"/>
    <row r="2710" s="1" customFormat="1"/>
    <row r="2711" s="1" customFormat="1"/>
    <row r="2712" s="1" customFormat="1"/>
    <row r="2713" s="1" customFormat="1"/>
    <row r="2714" s="1" customFormat="1"/>
    <row r="2715" s="1" customFormat="1"/>
    <row r="2716" s="1" customFormat="1"/>
    <row r="2717" s="1" customFormat="1"/>
    <row r="2718" s="1" customFormat="1"/>
    <row r="2719" s="1" customFormat="1"/>
    <row r="2720" s="1" customFormat="1"/>
    <row r="2721" s="1" customFormat="1"/>
    <row r="2722" s="1" customFormat="1"/>
    <row r="2723" s="1" customFormat="1"/>
    <row r="2724" s="1" customFormat="1"/>
    <row r="2725" s="1" customFormat="1"/>
    <row r="2726" s="1" customFormat="1"/>
    <row r="2727" s="1" customFormat="1"/>
    <row r="2728" s="1" customFormat="1"/>
    <row r="2729" s="1" customFormat="1"/>
    <row r="2730" s="1" customFormat="1"/>
    <row r="2731" s="1" customFormat="1"/>
    <row r="2732" s="1" customFormat="1"/>
    <row r="2733" s="1" customFormat="1"/>
    <row r="2734" s="1" customFormat="1"/>
    <row r="2735" s="1" customFormat="1"/>
    <row r="2736" s="1" customFormat="1"/>
    <row r="2737" s="1" customFormat="1"/>
    <row r="2738" s="1" customFormat="1"/>
    <row r="2739" s="1" customFormat="1"/>
    <row r="2740" s="1" customFormat="1"/>
    <row r="2741" s="1" customFormat="1"/>
    <row r="2742" s="1" customFormat="1"/>
    <row r="2743" s="1" customFormat="1"/>
    <row r="2744" s="1" customFormat="1"/>
    <row r="2745" s="1" customFormat="1"/>
    <row r="2746" s="1" customFormat="1"/>
    <row r="2747" s="1" customFormat="1"/>
    <row r="2748" s="1" customFormat="1"/>
    <row r="2749" s="1" customFormat="1"/>
    <row r="2750" s="1" customFormat="1"/>
    <row r="2751" s="1" customFormat="1"/>
    <row r="2752" s="1" customFormat="1"/>
    <row r="2753" s="1" customFormat="1"/>
    <row r="2754" s="1" customFormat="1"/>
    <row r="2755" s="1" customFormat="1"/>
    <row r="2756" s="1" customFormat="1"/>
    <row r="2757" s="1" customFormat="1"/>
    <row r="2758" s="1" customFormat="1"/>
    <row r="2759" s="1" customFormat="1"/>
    <row r="2760" s="1" customFormat="1"/>
    <row r="2761" s="1" customFormat="1"/>
    <row r="2762" s="1" customFormat="1"/>
    <row r="2763" s="1" customFormat="1"/>
    <row r="2764" s="1" customFormat="1"/>
    <row r="2765" s="1" customFormat="1"/>
    <row r="2766" s="1" customFormat="1"/>
    <row r="2767" s="1" customFormat="1"/>
    <row r="2768" s="1" customFormat="1"/>
    <row r="2769" s="1" customFormat="1"/>
    <row r="2770" s="1" customFormat="1"/>
    <row r="2771" s="1" customFormat="1"/>
    <row r="2772" s="1" customFormat="1"/>
    <row r="2773" s="1" customFormat="1"/>
    <row r="2774" s="1" customFormat="1"/>
    <row r="2775" s="1" customFormat="1"/>
    <row r="2776" s="1" customFormat="1"/>
    <row r="2777" s="1" customFormat="1"/>
    <row r="2778" s="1" customFormat="1"/>
    <row r="2779" s="1" customFormat="1"/>
    <row r="2780" s="1" customFormat="1"/>
    <row r="2781" s="1" customFormat="1"/>
    <row r="2782" s="1" customFormat="1"/>
    <row r="2783" s="1" customFormat="1"/>
    <row r="2784" s="1" customFormat="1"/>
    <row r="2785" s="1" customFormat="1"/>
    <row r="2786" s="1" customFormat="1"/>
    <row r="2787" s="1" customFormat="1"/>
    <row r="2788" s="1" customFormat="1"/>
    <row r="2789" s="1" customFormat="1"/>
    <row r="2790" s="1" customFormat="1"/>
    <row r="2791" s="1" customFormat="1"/>
    <row r="2792" s="1" customFormat="1"/>
    <row r="2793" s="1" customFormat="1"/>
    <row r="2794" s="1" customFormat="1"/>
    <row r="2795" s="1" customFormat="1"/>
    <row r="2796" s="1" customFormat="1"/>
    <row r="2797" s="1" customFormat="1"/>
    <row r="2798" s="1" customFormat="1"/>
    <row r="2799" s="1" customFormat="1"/>
    <row r="2800" s="1" customFormat="1"/>
    <row r="2801" s="1" customFormat="1"/>
    <row r="2802" s="1" customFormat="1"/>
    <row r="2803" s="1" customFormat="1"/>
    <row r="2804" s="1" customFormat="1"/>
    <row r="2805" s="1" customFormat="1"/>
    <row r="2806" s="1" customFormat="1"/>
    <row r="2807" s="1" customFormat="1"/>
    <row r="2808" s="1" customFormat="1"/>
    <row r="2809" s="1" customFormat="1"/>
    <row r="2810" s="1" customFormat="1"/>
    <row r="2811" s="1" customFormat="1"/>
    <row r="2812" s="1" customFormat="1"/>
    <row r="2813" s="1" customFormat="1"/>
    <row r="2814" s="1" customFormat="1"/>
    <row r="2815" s="1" customFormat="1"/>
    <row r="2816" s="1" customFormat="1"/>
    <row r="2817" s="1" customFormat="1"/>
    <row r="2818" s="1" customFormat="1"/>
    <row r="2819" s="1" customFormat="1"/>
    <row r="2820" s="1" customFormat="1"/>
    <row r="2821" s="1" customFormat="1"/>
    <row r="2822" s="1" customFormat="1"/>
    <row r="2823" s="1" customFormat="1"/>
    <row r="2824" s="1" customFormat="1"/>
    <row r="2825" s="1" customFormat="1"/>
    <row r="2826" s="1" customFormat="1"/>
    <row r="2827" s="1" customFormat="1"/>
    <row r="2828" s="1" customFormat="1"/>
    <row r="2829" s="1" customFormat="1"/>
    <row r="2830" s="1" customFormat="1"/>
    <row r="2831" s="1" customFormat="1"/>
    <row r="2832" s="1" customFormat="1"/>
    <row r="2833" s="1" customFormat="1"/>
    <row r="2834" s="1" customFormat="1"/>
    <row r="2835" s="1" customFormat="1"/>
    <row r="2836" s="1" customFormat="1"/>
    <row r="2837" s="1" customFormat="1"/>
    <row r="2838" s="1" customFormat="1"/>
    <row r="2839" s="1" customFormat="1"/>
    <row r="2840" s="1" customFormat="1"/>
    <row r="2841" s="1" customFormat="1"/>
    <row r="2842" s="1" customFormat="1"/>
    <row r="2843" s="1" customFormat="1"/>
    <row r="2844" s="1" customFormat="1"/>
    <row r="2845" s="1" customFormat="1"/>
    <row r="2846" s="1" customFormat="1"/>
    <row r="2847" s="1" customFormat="1"/>
    <row r="2848" s="1" customFormat="1"/>
    <row r="2849" s="1" customFormat="1"/>
    <row r="2850" s="1" customFormat="1"/>
    <row r="2851" s="1" customFormat="1"/>
    <row r="2852" s="1" customFormat="1"/>
    <row r="2853" s="1" customFormat="1"/>
    <row r="2854" s="1" customFormat="1"/>
    <row r="2855" s="1" customFormat="1"/>
    <row r="2856" s="1" customFormat="1"/>
    <row r="2857" s="1" customFormat="1"/>
    <row r="2858" s="1" customFormat="1"/>
    <row r="2859" s="1" customFormat="1"/>
    <row r="2860" s="1" customFormat="1"/>
    <row r="2861" s="1" customFormat="1"/>
    <row r="2862" s="1" customFormat="1"/>
    <row r="2863" s="1" customFormat="1"/>
    <row r="2864" s="1" customFormat="1"/>
    <row r="2865" s="1" customFormat="1"/>
    <row r="2866" s="1" customFormat="1"/>
    <row r="2867" s="1" customFormat="1"/>
    <row r="2868" s="1" customFormat="1"/>
    <row r="2869" s="1" customFormat="1"/>
    <row r="2870" s="1" customFormat="1"/>
    <row r="2871" s="1" customFormat="1"/>
    <row r="2872" s="1" customFormat="1"/>
    <row r="2873" s="1" customFormat="1"/>
    <row r="2874" s="1" customFormat="1"/>
    <row r="2875" s="1" customFormat="1"/>
    <row r="2876" s="1" customFormat="1"/>
    <row r="2877" s="1" customFormat="1"/>
    <row r="2878" s="1" customFormat="1"/>
    <row r="2879" s="1" customFormat="1"/>
    <row r="2880" s="1" customFormat="1"/>
    <row r="2881" s="1" customFormat="1"/>
    <row r="2882" s="1" customFormat="1"/>
    <row r="2883" s="1" customFormat="1"/>
    <row r="2884" s="1" customFormat="1"/>
    <row r="2885" s="1" customFormat="1"/>
    <row r="2886" s="1" customFormat="1"/>
    <row r="2887" s="1" customFormat="1"/>
    <row r="2888" s="1" customFormat="1"/>
    <row r="2889" s="1" customFormat="1"/>
    <row r="2890" s="1" customFormat="1"/>
    <row r="2891" s="1" customFormat="1"/>
    <row r="2892" s="1" customFormat="1"/>
    <row r="2893" s="1" customFormat="1"/>
    <row r="2894" s="1" customFormat="1"/>
    <row r="2895" s="1" customFormat="1"/>
    <row r="2896" s="1" customFormat="1"/>
    <row r="2897" s="1" customFormat="1"/>
    <row r="2898" s="1" customFormat="1"/>
    <row r="2899" s="1" customFormat="1"/>
    <row r="2900" s="1" customFormat="1"/>
    <row r="2901" s="1" customFormat="1"/>
    <row r="2902" s="1" customFormat="1"/>
    <row r="2903" s="1" customFormat="1"/>
    <row r="2904" s="1" customFormat="1"/>
    <row r="2905" s="1" customFormat="1"/>
    <row r="2906" s="1" customFormat="1"/>
    <row r="2907" s="1" customFormat="1"/>
    <row r="2908" s="1" customFormat="1"/>
    <row r="2909" s="1" customFormat="1"/>
    <row r="2910" s="1" customFormat="1"/>
    <row r="2911" s="1" customFormat="1"/>
    <row r="2912" s="1" customFormat="1"/>
    <row r="2913" s="1" customFormat="1"/>
    <row r="2914" s="1" customFormat="1"/>
    <row r="2915" s="1" customFormat="1"/>
    <row r="2916" s="1" customFormat="1"/>
    <row r="2917" s="1" customFormat="1"/>
    <row r="2918" s="1" customFormat="1"/>
    <row r="2919" s="1" customFormat="1"/>
    <row r="2920" s="1" customFormat="1"/>
    <row r="2921" s="1" customFormat="1"/>
    <row r="2922" s="1" customFormat="1"/>
    <row r="2923" s="1" customFormat="1"/>
    <row r="2924" s="1" customFormat="1"/>
    <row r="2925" s="1" customFormat="1"/>
    <row r="2926" s="1" customFormat="1"/>
    <row r="2927" s="1" customFormat="1"/>
    <row r="2928" s="1" customFormat="1"/>
    <row r="2929" s="1" customFormat="1"/>
    <row r="2930" s="1" customFormat="1"/>
    <row r="2931" s="1" customFormat="1"/>
    <row r="2932" s="1" customFormat="1"/>
    <row r="2933" s="1" customFormat="1"/>
    <row r="2934" s="1" customFormat="1"/>
    <row r="2935" s="1" customFormat="1"/>
    <row r="2936" s="1" customFormat="1"/>
    <row r="2937" s="1" customFormat="1"/>
    <row r="2938" s="1" customFormat="1"/>
    <row r="2939" s="1" customFormat="1"/>
    <row r="2940" s="1" customFormat="1"/>
    <row r="2941" s="1" customFormat="1"/>
    <row r="2942" s="1" customFormat="1"/>
    <row r="2943" s="1" customFormat="1"/>
    <row r="2944" s="1" customFormat="1"/>
    <row r="2945" s="1" customFormat="1"/>
    <row r="2946" s="1" customFormat="1"/>
    <row r="2947" s="1" customFormat="1"/>
    <row r="2948" s="1" customFormat="1"/>
    <row r="2949" s="1" customFormat="1"/>
    <row r="2950" s="1" customFormat="1"/>
    <row r="2951" s="1" customFormat="1"/>
    <row r="2952" s="1" customFormat="1"/>
    <row r="2953" s="1" customFormat="1"/>
    <row r="2954" s="1" customFormat="1"/>
    <row r="2955" s="1" customFormat="1"/>
    <row r="2956" s="1" customFormat="1"/>
    <row r="2957" s="1" customFormat="1"/>
    <row r="2958" s="1" customFormat="1"/>
    <row r="2959" s="1" customFormat="1"/>
    <row r="2960" s="1" customFormat="1"/>
    <row r="2961" s="1" customFormat="1"/>
    <row r="2962" s="1" customFormat="1"/>
    <row r="2963" s="1" customFormat="1"/>
    <row r="2964" s="1" customFormat="1"/>
    <row r="2965" s="1" customFormat="1"/>
    <row r="2966" s="1" customFormat="1"/>
    <row r="2967" s="1" customFormat="1"/>
    <row r="2968" s="1" customFormat="1"/>
    <row r="2969" s="1" customFormat="1"/>
    <row r="2970" s="1" customFormat="1"/>
    <row r="2971" s="1" customFormat="1"/>
    <row r="2972" s="1" customFormat="1"/>
    <row r="2973" s="1" customFormat="1"/>
    <row r="2974" s="1" customFormat="1"/>
    <row r="2975" s="1" customFormat="1"/>
    <row r="2976" s="1" customFormat="1"/>
    <row r="2977" s="1" customFormat="1"/>
    <row r="2978" s="1" customFormat="1"/>
    <row r="2979" s="1" customFormat="1"/>
    <row r="2980" s="1" customFormat="1"/>
    <row r="2981" s="1" customFormat="1"/>
    <row r="2982" s="1" customFormat="1"/>
    <row r="2983" s="1" customFormat="1"/>
    <row r="2984" s="1" customFormat="1"/>
    <row r="2985" s="1" customFormat="1"/>
    <row r="2986" s="1" customFormat="1"/>
    <row r="2987" s="1" customFormat="1"/>
    <row r="2988" s="1" customFormat="1"/>
    <row r="2989" s="1" customFormat="1"/>
    <row r="2990" s="1" customFormat="1"/>
    <row r="2991" s="1" customFormat="1"/>
    <row r="2992" s="1" customFormat="1"/>
    <row r="2993" s="1" customFormat="1"/>
    <row r="2994" s="1" customFormat="1"/>
    <row r="2995" s="1" customFormat="1"/>
    <row r="2996" s="1" customFormat="1"/>
    <row r="2997" s="1" customFormat="1"/>
    <row r="2998" s="1" customFormat="1"/>
    <row r="2999" s="1" customFormat="1"/>
    <row r="3000" s="1" customFormat="1"/>
    <row r="3001" s="1" customFormat="1"/>
    <row r="3002" s="1" customFormat="1"/>
    <row r="3003" s="1" customFormat="1"/>
    <row r="3004" s="1" customFormat="1"/>
    <row r="3005" s="1" customFormat="1"/>
    <row r="3006" s="1" customFormat="1"/>
    <row r="3007" s="1" customFormat="1"/>
    <row r="3008" s="1" customFormat="1"/>
    <row r="3009" s="1" customFormat="1"/>
    <row r="3010" s="1" customFormat="1"/>
    <row r="3011" s="1" customFormat="1"/>
    <row r="3012" s="1" customFormat="1"/>
    <row r="3013" s="1" customFormat="1"/>
    <row r="3014" s="1" customFormat="1"/>
    <row r="3015" s="1" customFormat="1"/>
    <row r="3016" s="1" customFormat="1"/>
    <row r="3017" s="1" customFormat="1"/>
    <row r="3018" s="1" customFormat="1"/>
    <row r="3019" s="1" customFormat="1"/>
    <row r="3020" s="1" customFormat="1"/>
    <row r="3021" s="1" customFormat="1"/>
    <row r="3022" s="1" customFormat="1"/>
    <row r="3023" s="1" customFormat="1"/>
    <row r="3024" s="1" customFormat="1"/>
    <row r="3025" s="1" customFormat="1"/>
    <row r="3026" s="1" customFormat="1"/>
    <row r="3027" s="1" customFormat="1"/>
    <row r="3028" s="1" customFormat="1"/>
    <row r="3029" s="1" customFormat="1"/>
    <row r="3030" s="1" customFormat="1"/>
    <row r="3031" s="1" customFormat="1"/>
    <row r="3032" s="1" customFormat="1"/>
    <row r="3033" s="1" customFormat="1"/>
    <row r="3034" s="1" customFormat="1"/>
    <row r="3035" s="1" customFormat="1"/>
    <row r="3036" s="1" customFormat="1"/>
    <row r="3037" s="1" customFormat="1"/>
    <row r="3038" s="1" customFormat="1"/>
    <row r="3039" s="1" customFormat="1"/>
    <row r="3040" s="1" customFormat="1"/>
    <row r="3041" s="1" customFormat="1"/>
    <row r="3042" s="1" customFormat="1"/>
    <row r="3043" s="1" customFormat="1"/>
    <row r="3044" s="1" customFormat="1"/>
    <row r="3045" s="1" customFormat="1"/>
    <row r="3046" s="1" customFormat="1"/>
    <row r="3047" s="1" customFormat="1"/>
    <row r="3048" s="1" customFormat="1"/>
    <row r="3049" s="1" customFormat="1"/>
    <row r="3050" s="1" customFormat="1"/>
    <row r="3051" s="1" customFormat="1"/>
    <row r="3052" s="1" customFormat="1"/>
    <row r="3053" s="1" customFormat="1"/>
    <row r="3054" s="1" customFormat="1"/>
    <row r="3055" s="1" customFormat="1"/>
    <row r="3056" s="1" customFormat="1"/>
    <row r="3057" s="1" customFormat="1"/>
    <row r="3058" s="1" customFormat="1"/>
    <row r="3059" s="1" customFormat="1"/>
    <row r="3060" s="1" customFormat="1"/>
    <row r="3061" s="1" customFormat="1"/>
    <row r="3062" s="1" customFormat="1"/>
    <row r="3063" s="1" customFormat="1"/>
    <row r="3064" s="1" customFormat="1"/>
    <row r="3065" s="1" customFormat="1"/>
    <row r="3066" s="1" customFormat="1"/>
    <row r="3067" s="1" customFormat="1"/>
    <row r="3068" s="1" customFormat="1"/>
    <row r="3069" s="1" customFormat="1"/>
    <row r="3070" s="1" customFormat="1"/>
    <row r="3071" s="1" customFormat="1"/>
    <row r="3072" s="1" customFormat="1"/>
    <row r="3073" s="1" customFormat="1"/>
    <row r="3074" s="1" customFormat="1"/>
    <row r="3075" s="1" customFormat="1"/>
    <row r="3076" s="1" customFormat="1"/>
    <row r="3077" s="1" customFormat="1"/>
    <row r="3078" s="1" customFormat="1"/>
    <row r="3079" s="1" customFormat="1"/>
    <row r="3080" s="1" customFormat="1"/>
    <row r="3081" s="1" customFormat="1"/>
    <row r="3082" s="1" customFormat="1"/>
    <row r="3083" s="1" customFormat="1"/>
    <row r="3084" s="1" customFormat="1"/>
    <row r="3085" s="1" customFormat="1"/>
    <row r="3086" s="1" customFormat="1"/>
    <row r="3087" s="1" customFormat="1"/>
    <row r="3088" s="1" customFormat="1"/>
    <row r="3089" s="1" customFormat="1"/>
    <row r="3090" s="1" customFormat="1"/>
    <row r="3091" s="1" customFormat="1"/>
    <row r="3092" s="1" customFormat="1"/>
    <row r="3093" s="1" customFormat="1"/>
    <row r="3094" s="1" customFormat="1"/>
    <row r="3095" s="1" customFormat="1"/>
    <row r="3096" s="1" customFormat="1"/>
    <row r="3097" s="1" customFormat="1"/>
    <row r="3098" s="1" customFormat="1"/>
    <row r="3099" s="1" customFormat="1"/>
    <row r="3100" s="1" customFormat="1"/>
    <row r="3101" s="1" customFormat="1"/>
    <row r="3102" s="1" customFormat="1"/>
    <row r="3103" s="1" customFormat="1"/>
    <row r="3104" s="1" customFormat="1"/>
    <row r="3105" s="1" customFormat="1"/>
    <row r="3106" s="1" customFormat="1"/>
    <row r="3107" s="1" customFormat="1"/>
    <row r="3108" s="1" customFormat="1"/>
    <row r="3109" s="1" customFormat="1"/>
    <row r="3110" s="1" customFormat="1"/>
    <row r="3111" s="1" customFormat="1"/>
    <row r="3112" s="1" customFormat="1"/>
    <row r="3113" s="1" customFormat="1"/>
    <row r="3114" s="1" customFormat="1"/>
    <row r="3115" s="1" customFormat="1"/>
    <row r="3116" s="1" customFormat="1"/>
    <row r="3117" s="1" customFormat="1"/>
    <row r="3118" s="1" customFormat="1"/>
    <row r="3119" s="1" customFormat="1"/>
    <row r="3120" s="1" customFormat="1"/>
    <row r="3121" s="1" customFormat="1"/>
    <row r="3122" s="1" customFormat="1"/>
    <row r="3123" s="1" customFormat="1"/>
    <row r="3124" s="1" customFormat="1"/>
    <row r="3125" s="1" customFormat="1"/>
    <row r="3126" s="1" customFormat="1"/>
    <row r="3127" s="1" customFormat="1"/>
    <row r="3128" s="1" customFormat="1"/>
    <row r="3129" s="1" customFormat="1"/>
    <row r="3130" s="1" customFormat="1"/>
    <row r="3131" s="1" customFormat="1"/>
    <row r="3132" s="1" customFormat="1"/>
    <row r="3133" s="1" customFormat="1"/>
    <row r="3134" s="1" customFormat="1"/>
    <row r="3135" s="1" customFormat="1"/>
    <row r="3136" s="1" customFormat="1"/>
    <row r="3137" s="1" customFormat="1"/>
    <row r="3138" s="1" customFormat="1"/>
    <row r="3139" s="1" customFormat="1"/>
    <row r="3140" s="1" customFormat="1"/>
    <row r="3141" s="1" customFormat="1"/>
    <row r="3142" s="1" customFormat="1"/>
    <row r="3143" s="1" customFormat="1"/>
    <row r="3144" s="1" customFormat="1"/>
    <row r="3145" s="1" customFormat="1"/>
    <row r="3146" s="1" customFormat="1"/>
    <row r="3147" s="1" customFormat="1"/>
    <row r="3148" s="1" customFormat="1"/>
    <row r="3149" s="1" customFormat="1"/>
    <row r="3150" s="1" customFormat="1"/>
    <row r="3151" s="1" customFormat="1"/>
    <row r="3152" s="1" customFormat="1"/>
    <row r="3153" s="1" customFormat="1"/>
    <row r="3154" s="1" customFormat="1"/>
    <row r="3155" s="1" customFormat="1"/>
    <row r="3156" s="1" customFormat="1"/>
    <row r="3157" s="1" customFormat="1"/>
    <row r="3158" s="1" customFormat="1"/>
    <row r="3159" s="1" customFormat="1"/>
    <row r="3160" s="1" customFormat="1"/>
    <row r="3161" s="1" customFormat="1"/>
    <row r="3162" s="1" customFormat="1"/>
    <row r="3163" s="1" customFormat="1"/>
    <row r="3164" s="1" customFormat="1"/>
    <row r="3165" s="1" customFormat="1"/>
    <row r="3166" s="1" customFormat="1"/>
    <row r="3167" s="1" customFormat="1"/>
    <row r="3168" s="1" customFormat="1"/>
    <row r="3169" s="1" customFormat="1"/>
    <row r="3170" s="1" customFormat="1"/>
    <row r="3171" s="1" customFormat="1"/>
    <row r="3172" s="1" customFormat="1"/>
    <row r="3173" s="1" customFormat="1"/>
    <row r="3174" s="1" customFormat="1"/>
    <row r="3175" s="1" customFormat="1"/>
    <row r="3176" s="1" customFormat="1"/>
    <row r="3177" s="1" customFormat="1"/>
    <row r="3178" s="1" customFormat="1"/>
    <row r="3179" s="1" customFormat="1"/>
    <row r="3180" s="1" customFormat="1"/>
    <row r="3181" s="1" customFormat="1"/>
    <row r="3182" s="1" customFormat="1"/>
    <row r="3183" s="1" customFormat="1"/>
    <row r="3184" s="1" customFormat="1"/>
    <row r="3185" s="1" customFormat="1"/>
    <row r="3186" s="1" customFormat="1"/>
    <row r="3187" s="1" customFormat="1"/>
    <row r="3188" s="1" customFormat="1"/>
    <row r="3189" s="1" customFormat="1"/>
    <row r="3190" s="1" customFormat="1"/>
    <row r="3191" s="1" customFormat="1"/>
    <row r="3192" s="1" customFormat="1"/>
    <row r="3193" s="1" customFormat="1"/>
    <row r="3194" s="1" customFormat="1"/>
    <row r="3195" s="1" customFormat="1"/>
    <row r="3196" s="1" customFormat="1"/>
    <row r="3197" s="1" customFormat="1"/>
    <row r="3198" s="1" customFormat="1"/>
    <row r="3199" s="1" customFormat="1"/>
    <row r="3200" s="1" customFormat="1"/>
    <row r="3201" s="1" customFormat="1"/>
    <row r="3202" s="1" customFormat="1"/>
    <row r="3203" s="1" customFormat="1"/>
    <row r="3204" s="1" customFormat="1"/>
    <row r="3205" s="1" customFormat="1"/>
    <row r="3206" s="1" customFormat="1"/>
    <row r="3207" s="1" customFormat="1"/>
    <row r="3208" s="1" customFormat="1"/>
    <row r="3209" s="1" customFormat="1"/>
    <row r="3210" s="1" customFormat="1"/>
    <row r="3211" s="1" customFormat="1"/>
    <row r="3212" s="1" customFormat="1"/>
    <row r="3213" s="1" customFormat="1"/>
    <row r="3214" s="1" customFormat="1"/>
    <row r="3215" s="1" customFormat="1"/>
    <row r="3216" s="1" customFormat="1"/>
    <row r="3217" s="1" customFormat="1"/>
    <row r="3218" s="1" customFormat="1"/>
    <row r="3219" s="1" customFormat="1"/>
    <row r="3220" s="1" customFormat="1"/>
    <row r="3221" s="1" customFormat="1"/>
    <row r="3222" s="1" customFormat="1"/>
    <row r="3223" s="1" customFormat="1"/>
    <row r="3224" s="1" customFormat="1"/>
    <row r="3225" s="1" customFormat="1"/>
    <row r="3226" s="1" customFormat="1"/>
    <row r="3227" s="1" customFormat="1"/>
    <row r="3228" s="1" customFormat="1"/>
    <row r="3229" s="1" customFormat="1"/>
    <row r="3230" s="1" customFormat="1"/>
    <row r="3231" s="1" customFormat="1"/>
    <row r="3232" s="1" customFormat="1"/>
    <row r="3233" s="1" customFormat="1"/>
    <row r="3234" s="1" customFormat="1"/>
    <row r="3235" s="1" customFormat="1"/>
    <row r="3236" s="1" customFormat="1"/>
    <row r="3237" s="1" customFormat="1"/>
    <row r="3238" s="1" customFormat="1"/>
    <row r="3239" s="1" customFormat="1"/>
    <row r="3240" s="1" customFormat="1"/>
    <row r="3241" s="1" customFormat="1"/>
    <row r="3242" s="1" customFormat="1"/>
    <row r="3243" s="1" customFormat="1"/>
    <row r="3244" s="1" customFormat="1"/>
    <row r="3245" s="1" customFormat="1"/>
    <row r="3246" s="1" customFormat="1"/>
    <row r="3247" s="1" customFormat="1"/>
    <row r="3248" s="1" customFormat="1"/>
    <row r="3249" s="1" customFormat="1"/>
    <row r="3250" s="1" customFormat="1"/>
    <row r="3251" s="1" customFormat="1"/>
    <row r="3252" s="1" customFormat="1"/>
    <row r="3253" s="1" customFormat="1"/>
    <row r="3254" s="1" customFormat="1"/>
    <row r="3255" s="1" customFormat="1"/>
    <row r="3256" s="1" customFormat="1"/>
    <row r="3257" s="1" customFormat="1"/>
    <row r="3258" s="1" customFormat="1"/>
    <row r="3259" s="1" customFormat="1"/>
    <row r="3260" s="1" customFormat="1"/>
    <row r="3261" s="1" customFormat="1"/>
    <row r="3262" s="1" customFormat="1"/>
    <row r="3263" s="1" customFormat="1"/>
    <row r="3264" s="1" customFormat="1"/>
    <row r="3265" s="1" customFormat="1"/>
    <row r="3266" s="1" customFormat="1"/>
    <row r="3267" s="1" customFormat="1"/>
    <row r="3268" s="1" customFormat="1"/>
    <row r="3269" s="1" customFormat="1"/>
    <row r="3270" s="1" customFormat="1"/>
    <row r="3271" s="1" customFormat="1"/>
    <row r="3272" s="1" customFormat="1"/>
    <row r="3273" s="1" customFormat="1"/>
    <row r="3274" s="1" customFormat="1"/>
    <row r="3275" s="1" customFormat="1"/>
    <row r="3276" s="1" customFormat="1"/>
    <row r="3277" s="1" customFormat="1"/>
    <row r="3278" s="1" customFormat="1"/>
    <row r="3279" s="1" customFormat="1"/>
    <row r="3280" s="1" customFormat="1"/>
    <row r="3281" s="1" customFormat="1"/>
    <row r="3282" s="1" customFormat="1"/>
    <row r="3283" s="1" customFormat="1"/>
    <row r="3284" s="1" customFormat="1"/>
    <row r="3285" s="1" customFormat="1"/>
    <row r="3286" s="1" customFormat="1"/>
    <row r="3287" s="1" customFormat="1"/>
    <row r="3288" s="1" customFormat="1"/>
    <row r="3289" s="1" customFormat="1"/>
    <row r="3290" s="1" customFormat="1"/>
    <row r="3291" s="1" customFormat="1"/>
    <row r="3292" s="1" customFormat="1"/>
    <row r="3293" s="1" customFormat="1"/>
    <row r="3294" s="1" customFormat="1"/>
    <row r="3295" s="1" customFormat="1"/>
    <row r="3296" s="1" customFormat="1"/>
    <row r="3297" s="1" customFormat="1"/>
    <row r="3298" s="1" customFormat="1"/>
    <row r="3299" s="1" customFormat="1"/>
    <row r="3300" s="1" customFormat="1"/>
    <row r="3301" s="1" customFormat="1"/>
    <row r="3302" s="1" customFormat="1"/>
    <row r="3303" s="1" customFormat="1"/>
    <row r="3304" s="1" customFormat="1"/>
    <row r="3305" s="1" customFormat="1"/>
    <row r="3306" s="1" customFormat="1"/>
    <row r="3307" s="1" customFormat="1"/>
    <row r="3308" s="1" customFormat="1"/>
    <row r="3309" s="1" customFormat="1"/>
    <row r="3310" s="1" customFormat="1"/>
    <row r="3311" s="1" customFormat="1"/>
    <row r="3312" s="1" customFormat="1"/>
    <row r="3313" s="1" customFormat="1"/>
    <row r="3314" s="1" customFormat="1"/>
    <row r="3315" s="1" customFormat="1"/>
    <row r="3316" s="1" customFormat="1"/>
    <row r="3317" s="1" customFormat="1"/>
    <row r="3318" s="1" customFormat="1"/>
    <row r="3319" s="1" customFormat="1"/>
    <row r="3320" s="1" customFormat="1"/>
    <row r="3321" s="1" customFormat="1"/>
    <row r="3322" s="1" customFormat="1"/>
    <row r="3323" s="1" customFormat="1"/>
    <row r="3324" s="1" customFormat="1"/>
    <row r="3325" s="1" customFormat="1"/>
    <row r="3326" s="1" customFormat="1"/>
    <row r="3327" s="1" customFormat="1"/>
    <row r="3328" s="1" customFormat="1"/>
    <row r="3329" s="1" customFormat="1"/>
    <row r="3330" s="1" customFormat="1"/>
    <row r="3331" s="1" customFormat="1"/>
    <row r="3332" s="1" customFormat="1"/>
    <row r="3333" s="1" customFormat="1"/>
    <row r="3334" s="1" customFormat="1"/>
    <row r="3335" s="1" customFormat="1"/>
    <row r="3336" s="1" customFormat="1"/>
    <row r="3337" s="1" customFormat="1"/>
    <row r="3338" s="1" customFormat="1"/>
    <row r="3339" s="1" customFormat="1"/>
    <row r="3340" s="1" customFormat="1"/>
    <row r="3341" s="1" customFormat="1"/>
    <row r="3342" s="1" customFormat="1"/>
    <row r="3343" s="1" customFormat="1"/>
    <row r="3344" s="1" customFormat="1"/>
    <row r="3345" s="1" customFormat="1"/>
    <row r="3346" s="1" customFormat="1"/>
    <row r="3347" s="1" customFormat="1"/>
    <row r="3348" s="1" customFormat="1"/>
    <row r="3349" s="1" customFormat="1"/>
    <row r="3350" s="1" customFormat="1"/>
    <row r="3351" s="1" customFormat="1"/>
    <row r="3352" s="1" customFormat="1"/>
    <row r="3353" s="1" customFormat="1"/>
    <row r="3354" s="1" customFormat="1"/>
    <row r="3355" s="1" customFormat="1"/>
    <row r="3356" s="1" customFormat="1"/>
    <row r="3357" s="1" customFormat="1"/>
    <row r="3358" s="1" customFormat="1"/>
    <row r="3359" s="1" customFormat="1"/>
    <row r="3360" s="1" customFormat="1"/>
    <row r="3361" s="1" customFormat="1"/>
    <row r="3362" s="1" customFormat="1"/>
    <row r="3363" s="1" customFormat="1"/>
    <row r="3364" s="1" customFormat="1"/>
    <row r="3365" s="1" customFormat="1"/>
    <row r="3366" s="1" customFormat="1"/>
    <row r="3367" s="1" customFormat="1"/>
    <row r="3368" s="1" customFormat="1"/>
    <row r="3369" s="1" customFormat="1"/>
    <row r="3370" s="1" customFormat="1"/>
    <row r="3371" s="1" customFormat="1"/>
    <row r="3372" s="1" customFormat="1"/>
    <row r="3373" s="1" customFormat="1"/>
    <row r="3374" s="1" customFormat="1"/>
    <row r="3375" s="1" customFormat="1"/>
    <row r="3376" s="1" customFormat="1"/>
    <row r="3377" s="1" customFormat="1"/>
    <row r="3378" s="1" customFormat="1"/>
    <row r="3379" s="1" customFormat="1"/>
    <row r="3380" s="1" customFormat="1"/>
    <row r="3381" s="1" customFormat="1"/>
    <row r="3382" s="1" customFormat="1"/>
    <row r="3383" s="1" customFormat="1"/>
    <row r="3384" s="1" customFormat="1"/>
    <row r="3385" s="1" customFormat="1"/>
    <row r="3386" s="1" customFormat="1"/>
    <row r="3387" s="1" customFormat="1"/>
    <row r="3388" s="1" customFormat="1"/>
    <row r="3389" s="1" customFormat="1"/>
    <row r="3390" s="1" customFormat="1"/>
    <row r="3391" s="1" customFormat="1"/>
    <row r="3392" s="1" customFormat="1"/>
    <row r="3393" s="1" customFormat="1"/>
    <row r="3394" s="1" customFormat="1"/>
    <row r="3395" s="1" customFormat="1"/>
    <row r="3396" s="1" customFormat="1"/>
    <row r="3397" s="1" customFormat="1"/>
    <row r="3398" s="1" customFormat="1"/>
    <row r="3399" s="1" customFormat="1"/>
    <row r="3400" s="1" customFormat="1"/>
    <row r="3401" s="1" customFormat="1"/>
    <row r="3402" s="1" customFormat="1"/>
    <row r="3403" s="1" customFormat="1"/>
    <row r="3404" s="1" customFormat="1"/>
    <row r="3405" s="1" customFormat="1"/>
    <row r="3406" s="1" customFormat="1"/>
    <row r="3407" s="1" customFormat="1"/>
    <row r="3408" s="1" customFormat="1"/>
    <row r="3409" s="1" customFormat="1"/>
    <row r="3410" s="1" customFormat="1"/>
    <row r="3411" s="1" customFormat="1"/>
    <row r="3412" s="1" customFormat="1"/>
    <row r="3413" s="1" customFormat="1"/>
    <row r="3414" s="1" customFormat="1"/>
    <row r="3415" s="1" customFormat="1"/>
    <row r="3416" s="1" customFormat="1"/>
    <row r="3417" s="1" customFormat="1"/>
    <row r="3418" s="1" customFormat="1"/>
    <row r="3419" s="1" customFormat="1"/>
    <row r="3420" s="1" customFormat="1"/>
    <row r="3421" s="1" customFormat="1"/>
    <row r="3422" s="1" customFormat="1"/>
    <row r="3423" s="1" customFormat="1"/>
    <row r="3424" s="1" customFormat="1"/>
    <row r="3425" s="1" customFormat="1"/>
    <row r="3426" s="1" customFormat="1"/>
    <row r="3427" s="1" customFormat="1"/>
    <row r="3428" s="1" customFormat="1"/>
    <row r="3429" s="1" customFormat="1"/>
    <row r="3430" s="1" customFormat="1"/>
    <row r="3431" s="1" customFormat="1"/>
    <row r="3432" s="1" customFormat="1"/>
    <row r="3433" s="1" customFormat="1"/>
    <row r="3434" s="1" customFormat="1"/>
    <row r="3435" s="1" customFormat="1"/>
    <row r="3436" s="1" customFormat="1"/>
    <row r="3437" s="1" customFormat="1"/>
    <row r="3438" s="1" customFormat="1"/>
    <row r="3439" s="1" customFormat="1"/>
    <row r="3440" s="1" customFormat="1"/>
    <row r="3441" s="1" customFormat="1"/>
    <row r="3442" s="1" customFormat="1"/>
    <row r="3443" s="1" customFormat="1"/>
    <row r="3444" s="1" customFormat="1"/>
    <row r="3445" s="1" customFormat="1"/>
    <row r="3446" s="1" customFormat="1"/>
    <row r="3447" s="1" customFormat="1"/>
    <row r="3448" s="1" customFormat="1"/>
    <row r="3449" s="1" customFormat="1"/>
    <row r="3450" s="1" customFormat="1"/>
    <row r="3451" s="1" customFormat="1"/>
    <row r="3452" s="1" customFormat="1"/>
    <row r="3453" s="1" customFormat="1"/>
    <row r="3454" s="1" customFormat="1"/>
    <row r="3455" s="1" customFormat="1"/>
    <row r="3456" s="1" customFormat="1"/>
    <row r="3457" s="1" customFormat="1"/>
    <row r="3458" s="1" customFormat="1"/>
    <row r="3459" s="1" customFormat="1"/>
    <row r="3460" s="1" customFormat="1"/>
    <row r="3461" s="1" customFormat="1"/>
    <row r="3462" s="1" customFormat="1"/>
    <row r="3463" s="1" customFormat="1"/>
    <row r="3464" s="1" customFormat="1"/>
    <row r="3465" s="1" customFormat="1"/>
    <row r="3466" s="1" customFormat="1"/>
    <row r="3467" s="1" customFormat="1"/>
    <row r="3468" s="1" customFormat="1"/>
    <row r="3469" s="1" customFormat="1"/>
    <row r="3470" s="1" customFormat="1"/>
    <row r="3471" s="1" customFormat="1"/>
    <row r="3472" s="1" customFormat="1"/>
    <row r="3473" s="1" customFormat="1"/>
    <row r="3474" s="1" customFormat="1"/>
    <row r="3475" s="1" customFormat="1"/>
    <row r="3476" s="1" customFormat="1"/>
    <row r="3477" s="1" customFormat="1"/>
    <row r="3478" s="1" customFormat="1"/>
    <row r="3479" s="1" customFormat="1"/>
    <row r="3480" s="1" customFormat="1"/>
    <row r="3481" s="1" customFormat="1"/>
    <row r="3482" s="1" customFormat="1"/>
    <row r="3483" s="1" customFormat="1"/>
    <row r="3484" s="1" customFormat="1"/>
    <row r="3485" s="1" customFormat="1"/>
    <row r="3486" s="1" customFormat="1"/>
    <row r="3487" s="1" customFormat="1"/>
    <row r="3488" s="1" customFormat="1"/>
    <row r="3489" s="1" customFormat="1"/>
    <row r="3490" s="1" customFormat="1"/>
    <row r="3491" s="1" customFormat="1"/>
    <row r="3492" s="1" customFormat="1"/>
    <row r="3493" s="1" customFormat="1"/>
    <row r="3494" s="1" customFormat="1"/>
    <row r="3495" s="1" customFormat="1"/>
    <row r="3496" s="1" customFormat="1"/>
    <row r="3497" s="1" customFormat="1"/>
    <row r="3498" s="1" customFormat="1"/>
    <row r="3499" s="1" customFormat="1"/>
    <row r="3500" s="1" customFormat="1"/>
    <row r="3501" s="1" customFormat="1"/>
    <row r="3502" s="1" customFormat="1"/>
    <row r="3503" s="1" customFormat="1"/>
    <row r="3504" s="1" customFormat="1"/>
    <row r="3505" s="1" customFormat="1"/>
    <row r="3506" s="1" customFormat="1"/>
    <row r="3507" s="1" customFormat="1"/>
    <row r="3508" s="1" customFormat="1"/>
    <row r="3509" s="1" customFormat="1"/>
    <row r="3510" s="1" customFormat="1"/>
    <row r="3511" s="1" customFormat="1"/>
    <row r="3512" s="1" customFormat="1"/>
    <row r="3513" s="1" customFormat="1"/>
    <row r="3514" s="1" customFormat="1"/>
    <row r="3515" s="1" customFormat="1"/>
    <row r="3516" s="1" customFormat="1"/>
    <row r="3517" s="1" customFormat="1"/>
    <row r="3518" s="1" customFormat="1"/>
    <row r="3519" s="1" customFormat="1"/>
    <row r="3520" s="1" customFormat="1"/>
    <row r="3521" s="1" customFormat="1"/>
    <row r="3522" s="1" customFormat="1"/>
    <row r="3523" s="1" customFormat="1"/>
    <row r="3524" s="1" customFormat="1"/>
    <row r="3525" s="1" customFormat="1"/>
    <row r="3526" s="1" customFormat="1"/>
    <row r="3527" s="1" customFormat="1"/>
    <row r="3528" s="1" customFormat="1"/>
    <row r="3529" s="1" customFormat="1"/>
    <row r="3530" s="1" customFormat="1"/>
    <row r="3531" s="1" customFormat="1"/>
    <row r="3532" s="1" customFormat="1"/>
    <row r="3533" s="1" customFormat="1"/>
    <row r="3534" s="1" customFormat="1"/>
    <row r="3535" s="1" customFormat="1"/>
    <row r="3536" s="1" customFormat="1"/>
    <row r="3537" s="1" customFormat="1"/>
    <row r="3538" s="1" customFormat="1"/>
    <row r="3539" s="1" customFormat="1"/>
    <row r="3540" s="1" customFormat="1"/>
    <row r="3541" s="1" customFormat="1"/>
    <row r="3542" s="1" customFormat="1"/>
    <row r="3543" s="1" customFormat="1"/>
    <row r="3544" s="1" customFormat="1"/>
    <row r="3545" s="1" customFormat="1"/>
    <row r="3546" s="1" customFormat="1"/>
    <row r="3547" s="1" customFormat="1"/>
    <row r="3548" s="1" customFormat="1"/>
    <row r="3549" s="1" customFormat="1"/>
    <row r="3550" s="1" customFormat="1"/>
    <row r="3551" s="1" customFormat="1"/>
    <row r="3552" s="1" customFormat="1"/>
    <row r="3553" s="1" customFormat="1"/>
    <row r="3554" s="1" customFormat="1"/>
    <row r="3555" s="1" customFormat="1"/>
    <row r="3556" s="1" customFormat="1"/>
    <row r="3557" s="1" customFormat="1"/>
    <row r="3558" s="1" customFormat="1"/>
    <row r="3559" s="1" customFormat="1"/>
    <row r="3560" s="1" customFormat="1"/>
    <row r="3561" s="1" customFormat="1"/>
    <row r="3562" s="1" customFormat="1"/>
    <row r="3563" s="1" customFormat="1"/>
    <row r="3564" s="1" customFormat="1"/>
    <row r="3565" s="1" customFormat="1"/>
    <row r="3566" s="1" customFormat="1"/>
    <row r="3567" s="1" customFormat="1"/>
    <row r="3568" s="1" customFormat="1"/>
    <row r="3569" s="1" customFormat="1"/>
    <row r="3570" s="1" customFormat="1"/>
    <row r="3571" s="1" customFormat="1"/>
    <row r="3572" s="1" customFormat="1"/>
    <row r="3573" s="1" customFormat="1"/>
    <row r="3574" s="1" customFormat="1"/>
    <row r="3575" s="1" customFormat="1"/>
    <row r="3576" s="1" customFormat="1"/>
    <row r="3577" s="1" customFormat="1"/>
    <row r="3578" s="1" customFormat="1"/>
    <row r="3579" s="1" customFormat="1"/>
    <row r="3580" s="1" customFormat="1"/>
    <row r="3581" s="1" customFormat="1"/>
    <row r="3582" s="1" customFormat="1"/>
    <row r="3583" s="1" customFormat="1"/>
    <row r="3584" s="1" customFormat="1"/>
    <row r="3585" s="1" customFormat="1"/>
    <row r="3586" s="1" customFormat="1"/>
    <row r="3587" s="1" customFormat="1"/>
    <row r="3588" s="1" customFormat="1"/>
    <row r="3589" s="1" customFormat="1"/>
    <row r="3590" s="1" customFormat="1"/>
    <row r="3591" s="1" customFormat="1"/>
    <row r="3592" s="1" customFormat="1"/>
    <row r="3593" s="1" customFormat="1"/>
    <row r="3594" s="1" customFormat="1"/>
    <row r="3595" s="1" customFormat="1"/>
    <row r="3596" s="1" customFormat="1"/>
    <row r="3597" s="1" customFormat="1"/>
    <row r="3598" s="1" customFormat="1"/>
    <row r="3599" s="1" customFormat="1"/>
    <row r="3600" s="1" customFormat="1"/>
    <row r="3601" s="1" customFormat="1"/>
    <row r="3602" s="1" customFormat="1"/>
    <row r="3603" s="1" customFormat="1"/>
    <row r="3604" s="1" customFormat="1"/>
    <row r="3605" s="1" customFormat="1"/>
    <row r="3606" s="1" customFormat="1"/>
    <row r="3607" s="1" customFormat="1"/>
    <row r="3608" s="1" customFormat="1"/>
    <row r="3609" s="1" customFormat="1"/>
    <row r="3610" s="1" customFormat="1"/>
    <row r="3611" s="1" customFormat="1"/>
    <row r="3612" s="1" customFormat="1"/>
    <row r="3613" s="1" customFormat="1"/>
    <row r="3614" s="1" customFormat="1"/>
    <row r="3615" s="1" customFormat="1"/>
    <row r="3616" s="1" customFormat="1"/>
    <row r="3617" s="1" customFormat="1"/>
    <row r="3618" s="1" customFormat="1"/>
    <row r="3619" s="1" customFormat="1"/>
    <row r="3620" s="1" customFormat="1"/>
    <row r="3621" s="1" customFormat="1"/>
    <row r="3622" s="1" customFormat="1"/>
    <row r="3623" s="1" customFormat="1"/>
    <row r="3624" s="1" customFormat="1"/>
    <row r="3625" s="1" customFormat="1"/>
    <row r="3626" s="1" customFormat="1"/>
    <row r="3627" s="1" customFormat="1"/>
    <row r="3628" s="1" customFormat="1"/>
    <row r="3629" s="1" customFormat="1"/>
    <row r="3630" s="1" customFormat="1"/>
    <row r="3631" s="1" customFormat="1"/>
    <row r="3632" s="1" customFormat="1"/>
    <row r="3633" s="1" customFormat="1"/>
    <row r="3634" s="1" customFormat="1"/>
    <row r="3635" s="1" customFormat="1"/>
    <row r="3636" s="1" customFormat="1"/>
    <row r="3637" s="1" customFormat="1"/>
    <row r="3638" s="1" customFormat="1"/>
    <row r="3639" s="1" customFormat="1"/>
    <row r="3640" s="1" customFormat="1"/>
    <row r="3641" s="1" customFormat="1"/>
    <row r="3642" s="1" customFormat="1"/>
    <row r="3643" s="1" customFormat="1"/>
    <row r="3644" s="1" customFormat="1"/>
    <row r="3645" s="1" customFormat="1"/>
    <row r="3646" s="1" customFormat="1"/>
    <row r="3647" s="1" customFormat="1"/>
    <row r="3648" s="1" customFormat="1"/>
    <row r="3649" s="1" customFormat="1"/>
    <row r="3650" s="1" customFormat="1"/>
    <row r="3651" s="1" customFormat="1"/>
    <row r="3652" s="1" customFormat="1"/>
    <row r="3653" s="1" customFormat="1"/>
    <row r="3654" s="1" customFormat="1"/>
    <row r="3655" s="1" customFormat="1"/>
    <row r="3656" s="1" customFormat="1"/>
    <row r="3657" s="1" customFormat="1"/>
    <row r="3658" s="1" customFormat="1"/>
    <row r="3659" s="1" customFormat="1"/>
    <row r="3660" s="1" customFormat="1"/>
    <row r="3661" s="1" customFormat="1"/>
    <row r="3662" s="1" customFormat="1"/>
    <row r="3663" s="1" customFormat="1"/>
    <row r="3664" s="1" customFormat="1"/>
    <row r="3665" s="1" customFormat="1"/>
    <row r="3666" s="1" customFormat="1"/>
    <row r="3667" s="1" customFormat="1"/>
    <row r="3668" s="1" customFormat="1"/>
    <row r="3669" s="1" customFormat="1"/>
    <row r="3670" s="1" customFormat="1"/>
    <row r="3671" s="1" customFormat="1"/>
    <row r="3672" s="1" customFormat="1"/>
    <row r="3673" s="1" customFormat="1"/>
    <row r="3674" s="1" customFormat="1"/>
    <row r="3675" s="1" customFormat="1"/>
    <row r="3676" s="1" customFormat="1"/>
    <row r="3677" s="1" customFormat="1"/>
    <row r="3678" s="1" customFormat="1"/>
    <row r="3679" s="1" customFormat="1"/>
    <row r="3680" s="1" customFormat="1"/>
    <row r="3681" s="1" customFormat="1"/>
    <row r="3682" s="1" customFormat="1"/>
    <row r="3683" s="1" customFormat="1"/>
    <row r="3684" s="1" customFormat="1"/>
    <row r="3685" s="1" customFormat="1"/>
    <row r="3686" s="1" customFormat="1"/>
    <row r="3687" s="1" customFormat="1"/>
    <row r="3688" s="1" customFormat="1"/>
    <row r="3689" s="1" customFormat="1"/>
    <row r="3690" s="1" customFormat="1"/>
    <row r="3691" s="1" customFormat="1"/>
    <row r="3692" s="1" customFormat="1"/>
    <row r="3693" s="1" customFormat="1"/>
    <row r="3694" s="1" customFormat="1"/>
    <row r="3695" s="1" customFormat="1"/>
    <row r="3696" s="1" customFormat="1"/>
    <row r="3697" s="1" customFormat="1"/>
    <row r="3698" s="1" customFormat="1"/>
    <row r="3699" s="1" customFormat="1"/>
    <row r="3700" s="1" customFormat="1"/>
    <row r="3701" s="1" customFormat="1"/>
    <row r="3702" s="1" customFormat="1"/>
    <row r="3703" s="1" customFormat="1"/>
    <row r="3704" s="1" customFormat="1"/>
    <row r="3705" s="1" customFormat="1"/>
    <row r="3706" s="1" customFormat="1"/>
    <row r="3707" s="1" customFormat="1"/>
    <row r="3708" s="1" customFormat="1"/>
    <row r="3709" s="1" customFormat="1"/>
    <row r="3710" s="1" customFormat="1"/>
    <row r="3711" s="1" customFormat="1"/>
    <row r="3712" s="1" customFormat="1"/>
    <row r="3713" s="1" customFormat="1"/>
    <row r="3714" s="1" customFormat="1"/>
    <row r="3715" s="1" customFormat="1"/>
    <row r="3716" s="1" customFormat="1"/>
    <row r="3717" s="1" customFormat="1"/>
    <row r="3718" s="1" customFormat="1"/>
    <row r="3719" s="1" customFormat="1"/>
    <row r="3720" s="1" customFormat="1"/>
    <row r="3721" s="1" customFormat="1"/>
    <row r="3722" s="1" customFormat="1"/>
    <row r="3723" s="1" customFormat="1"/>
    <row r="3724" s="1" customFormat="1"/>
    <row r="3725" s="1" customFormat="1"/>
    <row r="3726" s="1" customFormat="1"/>
    <row r="3727" s="1" customFormat="1"/>
    <row r="3728" s="1" customFormat="1"/>
    <row r="3729" s="1" customFormat="1"/>
    <row r="3730" s="1" customFormat="1"/>
    <row r="3731" s="1" customFormat="1"/>
    <row r="3732" s="1" customFormat="1"/>
    <row r="3733" s="1" customFormat="1"/>
    <row r="3734" s="1" customFormat="1"/>
    <row r="3735" s="1" customFormat="1"/>
    <row r="3736" s="1" customFormat="1"/>
    <row r="3737" s="1" customFormat="1"/>
    <row r="3738" s="1" customFormat="1"/>
    <row r="3739" s="1" customFormat="1"/>
    <row r="3740" s="1" customFormat="1"/>
    <row r="3741" s="1" customFormat="1"/>
    <row r="3742" s="1" customFormat="1"/>
    <row r="3743" s="1" customFormat="1"/>
    <row r="3744" s="1" customFormat="1"/>
    <row r="3745" s="1" customFormat="1"/>
    <row r="3746" s="1" customFormat="1"/>
    <row r="3747" s="1" customFormat="1"/>
    <row r="3748" s="1" customFormat="1"/>
    <row r="3749" s="1" customFormat="1"/>
    <row r="3750" s="1" customFormat="1"/>
    <row r="3751" s="1" customFormat="1"/>
    <row r="3752" s="1" customFormat="1"/>
    <row r="3753" s="1" customFormat="1"/>
    <row r="3754" s="1" customFormat="1"/>
    <row r="3755" s="1" customFormat="1"/>
    <row r="3756" s="1" customFormat="1"/>
    <row r="3757" s="1" customFormat="1"/>
    <row r="3758" s="1" customFormat="1"/>
    <row r="3759" s="1" customFormat="1"/>
    <row r="3760" s="1" customFormat="1"/>
    <row r="3761" s="1" customFormat="1"/>
    <row r="3762" s="1" customFormat="1"/>
    <row r="3763" s="1" customFormat="1"/>
    <row r="3764" s="1" customFormat="1"/>
    <row r="3765" s="1" customFormat="1"/>
    <row r="3766" s="1" customFormat="1"/>
    <row r="3767" s="1" customFormat="1"/>
    <row r="3768" s="1" customFormat="1"/>
    <row r="3769" s="1" customFormat="1"/>
    <row r="3770" s="1" customFormat="1"/>
    <row r="3771" s="1" customFormat="1"/>
    <row r="3772" s="1" customFormat="1"/>
    <row r="3773" s="1" customFormat="1"/>
    <row r="3774" s="1" customFormat="1"/>
    <row r="3775" s="1" customFormat="1"/>
    <row r="3776" s="1" customFormat="1"/>
    <row r="3777" s="1" customFormat="1"/>
    <row r="3778" s="1" customFormat="1"/>
    <row r="3779" s="1" customFormat="1"/>
    <row r="3780" s="1" customFormat="1"/>
    <row r="3781" s="1" customFormat="1"/>
    <row r="3782" s="1" customFormat="1"/>
    <row r="3783" s="1" customFormat="1"/>
    <row r="3784" s="1" customFormat="1"/>
    <row r="3785" s="1" customFormat="1"/>
    <row r="3786" s="1" customFormat="1"/>
    <row r="3787" s="1" customFormat="1"/>
    <row r="3788" s="1" customFormat="1"/>
    <row r="3789" s="1" customFormat="1"/>
    <row r="3790" s="1" customFormat="1"/>
    <row r="3791" s="1" customFormat="1"/>
    <row r="3792" s="1" customFormat="1"/>
    <row r="3793" s="1" customFormat="1"/>
    <row r="3794" s="1" customFormat="1"/>
    <row r="3795" s="1" customFormat="1"/>
    <row r="3796" s="1" customFormat="1"/>
    <row r="3797" s="1" customFormat="1"/>
    <row r="3798" s="1" customFormat="1"/>
    <row r="3799" s="1" customFormat="1"/>
    <row r="3800" s="1" customFormat="1"/>
    <row r="3801" s="1" customFormat="1"/>
    <row r="3802" s="1" customFormat="1"/>
    <row r="3803" s="1" customFormat="1"/>
    <row r="3804" s="1" customFormat="1"/>
    <row r="3805" s="1" customFormat="1"/>
    <row r="3806" s="1" customFormat="1"/>
    <row r="3807" s="1" customFormat="1"/>
    <row r="3808" s="1" customFormat="1"/>
    <row r="3809" s="1" customFormat="1"/>
    <row r="3810" s="1" customFormat="1"/>
    <row r="3811" s="1" customFormat="1"/>
    <row r="3812" s="1" customFormat="1"/>
    <row r="3813" s="1" customFormat="1"/>
    <row r="3814" s="1" customFormat="1"/>
    <row r="3815" s="1" customFormat="1"/>
    <row r="3816" s="1" customFormat="1"/>
    <row r="3817" s="1" customFormat="1"/>
    <row r="3818" s="1" customFormat="1"/>
    <row r="3819" s="1" customFormat="1"/>
    <row r="3820" s="1" customFormat="1"/>
    <row r="3821" s="1" customFormat="1"/>
    <row r="3822" s="1" customFormat="1"/>
    <row r="3823" s="1" customFormat="1"/>
    <row r="3824" s="1" customFormat="1"/>
    <row r="3825" s="1" customFormat="1"/>
    <row r="3826" s="1" customFormat="1"/>
    <row r="3827" s="1" customFormat="1"/>
    <row r="3828" s="1" customFormat="1"/>
    <row r="3829" s="1" customFormat="1"/>
    <row r="3830" s="1" customFormat="1"/>
    <row r="3831" s="1" customFormat="1"/>
    <row r="3832" s="1" customFormat="1"/>
    <row r="3833" s="1" customFormat="1"/>
    <row r="3834" s="1" customFormat="1"/>
    <row r="3835" s="1" customFormat="1"/>
    <row r="3836" s="1" customFormat="1"/>
    <row r="3837" s="1" customFormat="1"/>
    <row r="3838" s="1" customFormat="1"/>
    <row r="3839" s="1" customFormat="1"/>
    <row r="3840" s="1" customFormat="1"/>
    <row r="3841" s="1" customFormat="1"/>
    <row r="3842" s="1" customFormat="1"/>
    <row r="3843" s="1" customFormat="1"/>
    <row r="3844" s="1" customFormat="1"/>
    <row r="3845" s="1" customFormat="1"/>
    <row r="3846" s="1" customFormat="1"/>
    <row r="3847" s="1" customFormat="1"/>
    <row r="3848" s="1" customFormat="1"/>
    <row r="3849" s="1" customFormat="1"/>
    <row r="3850" s="1" customFormat="1"/>
    <row r="3851" s="1" customFormat="1"/>
    <row r="3852" s="1" customFormat="1"/>
    <row r="3853" s="1" customFormat="1"/>
    <row r="3854" s="1" customFormat="1"/>
    <row r="3855" s="1" customFormat="1"/>
    <row r="3856" s="1" customFormat="1"/>
    <row r="3857" s="1" customFormat="1"/>
    <row r="3858" s="1" customFormat="1"/>
    <row r="3859" s="1" customFormat="1"/>
    <row r="3860" s="1" customFormat="1"/>
    <row r="3861" s="1" customFormat="1"/>
    <row r="3862" s="1" customFormat="1"/>
    <row r="3863" s="1" customFormat="1"/>
    <row r="3864" s="1" customFormat="1"/>
    <row r="3865" s="1" customFormat="1"/>
    <row r="3866" s="1" customFormat="1"/>
    <row r="3867" s="1" customFormat="1"/>
    <row r="3868" s="1" customFormat="1"/>
    <row r="3869" s="1" customFormat="1"/>
    <row r="3870" s="1" customFormat="1"/>
    <row r="3871" s="1" customFormat="1"/>
    <row r="3872" s="1" customFormat="1"/>
    <row r="3873" s="1" customFormat="1"/>
    <row r="3874" s="1" customFormat="1"/>
    <row r="3875" s="1" customFormat="1"/>
    <row r="3876" s="1" customFormat="1"/>
    <row r="3877" s="1" customFormat="1"/>
    <row r="3878" s="1" customFormat="1"/>
    <row r="3879" s="1" customFormat="1"/>
    <row r="3880" s="1" customFormat="1"/>
    <row r="3881" s="1" customFormat="1"/>
    <row r="3882" s="1" customFormat="1"/>
    <row r="3883" s="1" customFormat="1"/>
    <row r="3884" s="1" customFormat="1"/>
    <row r="3885" s="1" customFormat="1"/>
    <row r="3886" s="1" customFormat="1"/>
    <row r="3887" s="1" customFormat="1"/>
    <row r="3888" s="1" customFormat="1"/>
    <row r="3889" s="1" customFormat="1"/>
    <row r="3890" s="1" customFormat="1"/>
    <row r="3891" s="1" customFormat="1"/>
    <row r="3892" s="1" customFormat="1"/>
    <row r="3893" s="1" customFormat="1"/>
    <row r="3894" s="1" customFormat="1"/>
    <row r="3895" s="1" customFormat="1"/>
    <row r="3896" s="1" customFormat="1"/>
    <row r="3897" s="1" customFormat="1"/>
    <row r="3898" s="1" customFormat="1"/>
    <row r="3899" s="1" customFormat="1"/>
    <row r="3900" s="1" customFormat="1"/>
    <row r="3901" s="1" customFormat="1"/>
    <row r="3902" s="1" customFormat="1"/>
    <row r="3903" s="1" customFormat="1"/>
    <row r="3904" s="1" customFormat="1"/>
    <row r="3905" s="1" customFormat="1"/>
    <row r="3906" s="1" customFormat="1"/>
    <row r="3907" s="1" customFormat="1"/>
    <row r="3908" s="1" customFormat="1"/>
    <row r="3909" s="1" customFormat="1"/>
    <row r="3910" s="1" customFormat="1"/>
    <row r="3911" s="1" customFormat="1"/>
    <row r="3912" s="1" customFormat="1"/>
    <row r="3913" s="1" customFormat="1"/>
    <row r="3914" s="1" customFormat="1"/>
    <row r="3915" s="1" customFormat="1"/>
    <row r="3916" s="1" customFormat="1"/>
    <row r="3917" s="1" customFormat="1"/>
    <row r="3918" s="1" customFormat="1"/>
    <row r="3919" s="1" customFormat="1"/>
    <row r="3920" s="1" customFormat="1"/>
    <row r="3921" s="1" customFormat="1"/>
    <row r="3922" s="1" customFormat="1"/>
    <row r="3923" s="1" customFormat="1"/>
    <row r="3924" s="1" customFormat="1"/>
    <row r="3925" s="1" customFormat="1"/>
    <row r="3926" s="1" customFormat="1"/>
    <row r="3927" s="1" customFormat="1"/>
    <row r="3928" s="1" customFormat="1"/>
    <row r="3929" s="1" customFormat="1"/>
    <row r="3930" s="1" customFormat="1"/>
    <row r="3931" s="1" customFormat="1"/>
    <row r="3932" s="1" customFormat="1"/>
    <row r="3933" s="1" customFormat="1"/>
    <row r="3934" s="1" customFormat="1"/>
    <row r="3935" s="1" customFormat="1"/>
    <row r="3936" s="1" customFormat="1"/>
    <row r="3937" s="1" customFormat="1"/>
    <row r="3938" s="1" customFormat="1"/>
    <row r="3939" s="1" customFormat="1"/>
    <row r="3940" s="1" customFormat="1"/>
    <row r="3941" s="1" customFormat="1"/>
    <row r="3942" s="1" customFormat="1"/>
    <row r="3943" s="1" customFormat="1"/>
    <row r="3944" s="1" customFormat="1"/>
    <row r="3945" s="1" customFormat="1"/>
    <row r="3946" s="1" customFormat="1"/>
    <row r="3947" s="1" customFormat="1"/>
    <row r="3948" s="1" customFormat="1"/>
    <row r="3949" s="1" customFormat="1"/>
    <row r="3950" s="1" customFormat="1"/>
    <row r="3951" s="1" customFormat="1"/>
    <row r="3952" s="1" customFormat="1"/>
    <row r="3953" s="1" customFormat="1"/>
    <row r="3954" s="1" customFormat="1"/>
    <row r="3955" s="1" customFormat="1"/>
    <row r="3956" s="1" customFormat="1"/>
    <row r="3957" s="1" customFormat="1"/>
    <row r="3958" s="1" customFormat="1"/>
    <row r="3959" s="1" customFormat="1"/>
    <row r="3960" s="1" customFormat="1"/>
    <row r="3961" s="1" customFormat="1"/>
    <row r="3962" s="1" customFormat="1"/>
    <row r="3963" s="1" customFormat="1"/>
    <row r="3964" s="1" customFormat="1"/>
    <row r="3965" s="1" customFormat="1"/>
    <row r="3966" s="1" customFormat="1"/>
    <row r="3967" s="1" customFormat="1"/>
    <row r="3968" s="1" customFormat="1"/>
    <row r="3969" s="1" customFormat="1"/>
    <row r="3970" s="1" customFormat="1"/>
    <row r="3971" s="1" customFormat="1"/>
    <row r="3972" s="1" customFormat="1"/>
    <row r="3973" s="1" customFormat="1"/>
    <row r="3974" s="1" customFormat="1"/>
    <row r="3975" s="1" customFormat="1"/>
    <row r="3976" s="1" customFormat="1"/>
    <row r="3977" s="1" customFormat="1"/>
    <row r="3978" s="1" customFormat="1"/>
    <row r="3979" s="1" customFormat="1"/>
    <row r="3980" s="1" customFormat="1"/>
    <row r="3981" s="1" customFormat="1"/>
    <row r="3982" s="1" customFormat="1"/>
    <row r="3983" s="1" customFormat="1"/>
    <row r="3984" s="1" customFormat="1"/>
    <row r="3985" s="1" customFormat="1"/>
    <row r="3986" s="1" customFormat="1"/>
    <row r="3987" s="1" customFormat="1"/>
    <row r="3988" s="1" customFormat="1"/>
    <row r="3989" s="1" customFormat="1"/>
    <row r="3990" s="1" customFormat="1"/>
    <row r="3991" s="1" customFormat="1"/>
    <row r="3992" s="1" customFormat="1"/>
    <row r="3993" s="1" customFormat="1"/>
    <row r="3994" s="1" customFormat="1"/>
    <row r="3995" s="1" customFormat="1"/>
    <row r="3996" s="1" customFormat="1"/>
    <row r="3997" s="1" customFormat="1"/>
    <row r="3998" s="1" customFormat="1"/>
    <row r="3999" s="1" customFormat="1"/>
    <row r="4000" s="1" customFormat="1"/>
    <row r="4001" s="1" customFormat="1"/>
    <row r="4002" s="1" customFormat="1"/>
    <row r="4003" s="1" customFormat="1"/>
    <row r="4004" s="1" customFormat="1"/>
    <row r="4005" s="1" customFormat="1"/>
    <row r="4006" s="1" customFormat="1"/>
    <row r="4007" s="1" customFormat="1"/>
    <row r="4008" s="1" customFormat="1"/>
    <row r="4009" s="1" customFormat="1"/>
    <row r="4010" s="1" customFormat="1"/>
    <row r="4011" s="1" customFormat="1"/>
    <row r="4012" s="1" customFormat="1"/>
    <row r="4013" s="1" customFormat="1"/>
    <row r="4014" s="1" customFormat="1"/>
    <row r="4015" s="1" customFormat="1"/>
    <row r="4016" s="1" customFormat="1"/>
    <row r="4017" s="1" customFormat="1"/>
    <row r="4018" s="1" customFormat="1"/>
    <row r="4019" s="1" customFormat="1"/>
    <row r="4020" s="1" customFormat="1"/>
    <row r="4021" s="1" customFormat="1"/>
    <row r="4022" s="1" customFormat="1"/>
    <row r="4023" s="1" customFormat="1"/>
    <row r="4024" s="1" customFormat="1"/>
    <row r="4025" s="1" customFormat="1"/>
    <row r="4026" s="1" customFormat="1"/>
    <row r="4027" s="1" customFormat="1"/>
    <row r="4028" s="1" customFormat="1"/>
    <row r="4029" s="1" customFormat="1"/>
    <row r="4030" s="1" customFormat="1"/>
    <row r="4031" s="1" customFormat="1"/>
    <row r="4032" s="1" customFormat="1"/>
    <row r="4033" s="1" customFormat="1"/>
    <row r="4034" s="1" customFormat="1"/>
    <row r="4035" s="1" customFormat="1"/>
    <row r="4036" s="1" customFormat="1"/>
    <row r="4037" s="1" customFormat="1"/>
    <row r="4038" s="1" customFormat="1"/>
    <row r="4039" s="1" customFormat="1"/>
    <row r="4040" s="1" customFormat="1"/>
    <row r="4041" s="1" customFormat="1"/>
    <row r="4042" s="1" customFormat="1"/>
    <row r="4043" s="1" customFormat="1"/>
    <row r="4044" s="1" customFormat="1"/>
    <row r="4045" s="1" customFormat="1"/>
    <row r="4046" s="1" customFormat="1"/>
    <row r="4047" s="1" customFormat="1"/>
    <row r="4048" s="1" customFormat="1"/>
    <row r="4049" s="1" customFormat="1"/>
    <row r="4050" s="1" customFormat="1"/>
    <row r="4051" s="1" customFormat="1"/>
    <row r="4052" s="1" customFormat="1"/>
    <row r="4053" s="1" customFormat="1"/>
    <row r="4054" s="1" customFormat="1"/>
    <row r="4055" s="1" customFormat="1"/>
    <row r="4056" s="1" customFormat="1"/>
    <row r="4057" s="1" customFormat="1"/>
    <row r="4058" s="1" customFormat="1"/>
    <row r="4059" s="1" customFormat="1"/>
    <row r="4060" s="1" customFormat="1"/>
    <row r="4061" s="1" customFormat="1"/>
    <row r="4062" s="1" customFormat="1"/>
    <row r="4063" s="1" customFormat="1"/>
    <row r="4064" s="1" customFormat="1"/>
    <row r="4065" s="1" customFormat="1"/>
    <row r="4066" s="1" customFormat="1"/>
    <row r="4067" s="1" customFormat="1"/>
    <row r="4068" s="1" customFormat="1"/>
    <row r="4069" s="1" customFormat="1"/>
    <row r="4070" s="1" customFormat="1"/>
    <row r="4071" s="1" customFormat="1"/>
    <row r="4072" s="1" customFormat="1"/>
    <row r="4073" s="1" customFormat="1"/>
    <row r="4074" s="1" customFormat="1"/>
    <row r="4075" s="1" customFormat="1"/>
    <row r="4076" s="1" customFormat="1"/>
    <row r="4077" s="1" customFormat="1"/>
    <row r="4078" s="1" customFormat="1"/>
    <row r="4079" s="1" customFormat="1"/>
    <row r="4080" s="1" customFormat="1"/>
    <row r="4081" s="1" customFormat="1"/>
    <row r="4082" s="1" customFormat="1"/>
    <row r="4083" s="1" customFormat="1"/>
    <row r="4084" s="1" customFormat="1"/>
    <row r="4085" s="1" customFormat="1"/>
    <row r="4086" s="1" customFormat="1"/>
    <row r="4087" s="1" customFormat="1"/>
    <row r="4088" s="1" customFormat="1"/>
    <row r="4089" s="1" customFormat="1"/>
    <row r="4090" s="1" customFormat="1"/>
    <row r="4091" s="1" customFormat="1"/>
    <row r="4092" s="1" customFormat="1"/>
    <row r="4093" s="1" customFormat="1"/>
    <row r="4094" s="1" customFormat="1"/>
    <row r="4095" s="1" customFormat="1"/>
    <row r="4096" s="1" customFormat="1"/>
    <row r="4097" s="1" customFormat="1"/>
    <row r="4098" s="1" customFormat="1"/>
    <row r="4099" s="1" customFormat="1"/>
    <row r="4100" s="1" customFormat="1"/>
    <row r="4101" s="1" customFormat="1"/>
    <row r="4102" s="1" customFormat="1"/>
    <row r="4103" s="1" customFormat="1"/>
    <row r="4104" s="1" customFormat="1"/>
    <row r="4105" s="1" customFormat="1"/>
    <row r="4106" s="1" customFormat="1"/>
    <row r="4107" s="1" customFormat="1"/>
    <row r="4108" s="1" customFormat="1"/>
    <row r="4109" s="1" customFormat="1"/>
    <row r="4110" s="1" customFormat="1"/>
    <row r="4111" s="1" customFormat="1"/>
    <row r="4112" s="1" customFormat="1"/>
    <row r="4113" s="1" customFormat="1"/>
    <row r="4114" s="1" customFormat="1"/>
    <row r="4115" s="1" customFormat="1"/>
    <row r="4116" s="1" customFormat="1"/>
    <row r="4117" s="1" customFormat="1"/>
    <row r="4118" s="1" customFormat="1"/>
    <row r="4119" s="1" customFormat="1"/>
    <row r="4120" s="1" customFormat="1"/>
    <row r="4121" s="1" customFormat="1"/>
    <row r="4122" s="1" customFormat="1"/>
    <row r="4123" s="1" customFormat="1"/>
    <row r="4124" s="1" customFormat="1"/>
    <row r="4125" s="1" customFormat="1"/>
    <row r="4126" s="1" customFormat="1"/>
    <row r="4127" s="1" customFormat="1"/>
    <row r="4128" s="1" customFormat="1"/>
    <row r="4129" s="1" customFormat="1"/>
    <row r="4130" s="1" customFormat="1"/>
    <row r="4131" s="1" customFormat="1"/>
    <row r="4132" s="1" customFormat="1"/>
    <row r="4133" s="1" customFormat="1"/>
    <row r="4134" s="1" customFormat="1"/>
    <row r="4135" s="1" customFormat="1"/>
    <row r="4136" s="1" customFormat="1"/>
    <row r="4137" s="1" customFormat="1"/>
    <row r="4138" s="1" customFormat="1"/>
    <row r="4139" s="1" customFormat="1"/>
    <row r="4140" s="1" customFormat="1"/>
    <row r="4141" s="1" customFormat="1"/>
    <row r="4142" s="1" customFormat="1"/>
    <row r="4143" s="1" customFormat="1"/>
    <row r="4144" s="1" customFormat="1"/>
    <row r="4145" s="1" customFormat="1"/>
    <row r="4146" s="1" customFormat="1"/>
    <row r="4147" s="1" customFormat="1"/>
    <row r="4148" s="1" customFormat="1"/>
    <row r="4149" s="1" customFormat="1"/>
    <row r="4150" s="1" customFormat="1"/>
    <row r="4151" s="1" customFormat="1"/>
    <row r="4152" s="1" customFormat="1"/>
    <row r="4153" s="1" customFormat="1"/>
    <row r="4154" s="1" customFormat="1"/>
    <row r="4155" s="1" customFormat="1"/>
    <row r="4156" s="1" customFormat="1"/>
    <row r="4157" s="1" customFormat="1"/>
    <row r="4158" s="1" customFormat="1"/>
    <row r="4159" s="1" customFormat="1"/>
    <row r="4160" s="1" customFormat="1"/>
    <row r="4161" s="1" customFormat="1"/>
    <row r="4162" s="1" customFormat="1"/>
    <row r="4163" s="1" customFormat="1"/>
    <row r="4164" s="1" customFormat="1"/>
    <row r="4165" s="1" customFormat="1"/>
    <row r="4166" s="1" customFormat="1"/>
    <row r="4167" s="1" customFormat="1"/>
    <row r="4168" s="1" customFormat="1"/>
    <row r="4169" s="1" customFormat="1"/>
    <row r="4170" s="1" customFormat="1"/>
    <row r="4171" s="1" customFormat="1"/>
    <row r="4172" s="1" customFormat="1"/>
    <row r="4173" s="1" customFormat="1"/>
    <row r="4174" s="1" customFormat="1"/>
    <row r="4175" s="1" customFormat="1"/>
    <row r="4176" s="1" customFormat="1"/>
    <row r="4177" s="1" customFormat="1"/>
    <row r="4178" s="1" customFormat="1"/>
    <row r="4179" s="1" customFormat="1"/>
    <row r="4180" s="1" customFormat="1"/>
    <row r="4181" s="1" customFormat="1"/>
    <row r="4182" s="1" customFormat="1"/>
    <row r="4183" s="1" customFormat="1"/>
    <row r="4184" s="1" customFormat="1"/>
    <row r="4185" s="1" customFormat="1"/>
    <row r="4186" s="1" customFormat="1"/>
    <row r="4187" s="1" customFormat="1"/>
    <row r="4188" s="1" customFormat="1"/>
    <row r="4189" s="1" customFormat="1"/>
    <row r="4190" s="1" customFormat="1"/>
    <row r="4191" s="1" customFormat="1"/>
    <row r="4192" s="1" customFormat="1"/>
    <row r="4193" s="1" customFormat="1"/>
    <row r="4194" s="1" customFormat="1"/>
    <row r="4195" s="1" customFormat="1"/>
    <row r="4196" s="1" customFormat="1"/>
    <row r="4197" s="1" customFormat="1"/>
    <row r="4198" s="1" customFormat="1"/>
    <row r="4199" s="1" customFormat="1"/>
    <row r="4200" s="1" customFormat="1"/>
    <row r="4201" s="1" customFormat="1"/>
    <row r="4202" s="1" customFormat="1"/>
    <row r="4203" s="1" customFormat="1"/>
    <row r="4204" s="1" customFormat="1"/>
    <row r="4205" s="1" customFormat="1"/>
    <row r="4206" s="1" customFormat="1"/>
    <row r="4207" s="1" customFormat="1"/>
    <row r="4208" s="1" customFormat="1"/>
    <row r="4209" s="1" customFormat="1"/>
    <row r="4210" s="1" customFormat="1"/>
    <row r="4211" s="1" customFormat="1"/>
    <row r="4212" s="1" customFormat="1"/>
    <row r="4213" s="1" customFormat="1"/>
    <row r="4214" s="1" customFormat="1"/>
    <row r="4215" s="1" customFormat="1"/>
    <row r="4216" s="1" customFormat="1"/>
    <row r="4217" s="1" customFormat="1"/>
    <row r="4218" s="1" customFormat="1"/>
    <row r="4219" s="1" customFormat="1"/>
    <row r="4220" s="1" customFormat="1"/>
    <row r="4221" s="1" customFormat="1"/>
    <row r="4222" s="1" customFormat="1"/>
    <row r="4223" s="1" customFormat="1"/>
    <row r="4224" s="1" customFormat="1"/>
    <row r="4225" s="1" customFormat="1"/>
    <row r="4226" s="1" customFormat="1"/>
    <row r="4227" s="1" customFormat="1"/>
    <row r="4228" s="1" customFormat="1"/>
    <row r="4229" s="1" customFormat="1"/>
    <row r="4230" s="1" customFormat="1"/>
    <row r="4231" s="1" customFormat="1"/>
    <row r="4232" s="1" customFormat="1"/>
    <row r="4233" s="1" customFormat="1"/>
    <row r="4234" s="1" customFormat="1"/>
    <row r="4235" s="1" customFormat="1"/>
    <row r="4236" s="1" customFormat="1"/>
    <row r="4237" s="1" customFormat="1"/>
    <row r="4238" s="1" customFormat="1"/>
    <row r="4239" s="1" customFormat="1"/>
    <row r="4240" s="1" customFormat="1"/>
    <row r="4241" s="1" customFormat="1"/>
    <row r="4242" s="1" customFormat="1"/>
    <row r="4243" s="1" customFormat="1"/>
    <row r="4244" s="1" customFormat="1"/>
    <row r="4245" s="1" customFormat="1"/>
    <row r="4246" s="1" customFormat="1"/>
    <row r="4247" s="1" customFormat="1"/>
    <row r="4248" s="1" customFormat="1"/>
    <row r="4249" s="1" customFormat="1"/>
    <row r="4250" s="1" customFormat="1"/>
    <row r="4251" s="1" customFormat="1"/>
    <row r="4252" s="1" customFormat="1"/>
    <row r="4253" s="1" customFormat="1"/>
    <row r="4254" s="1" customFormat="1"/>
    <row r="4255" s="1" customFormat="1"/>
    <row r="4256" s="1" customFormat="1"/>
    <row r="4257" s="1" customFormat="1"/>
    <row r="4258" s="1" customFormat="1"/>
    <row r="4259" s="1" customFormat="1"/>
    <row r="4260" s="1" customFormat="1"/>
    <row r="4261" s="1" customFormat="1"/>
    <row r="4262" s="1" customFormat="1"/>
    <row r="4263" s="1" customFormat="1"/>
    <row r="4264" s="1" customFormat="1"/>
    <row r="4265" s="1" customFormat="1"/>
    <row r="4266" s="1" customFormat="1"/>
    <row r="4267" s="1" customFormat="1"/>
    <row r="4268" s="1" customFormat="1"/>
    <row r="4269" s="1" customFormat="1"/>
    <row r="4270" s="1" customFormat="1"/>
    <row r="4271" s="1" customFormat="1"/>
    <row r="4272" s="1" customFormat="1"/>
    <row r="4273" s="1" customFormat="1"/>
    <row r="4274" s="1" customFormat="1"/>
    <row r="4275" s="1" customFormat="1"/>
    <row r="4276" s="1" customFormat="1"/>
    <row r="4277" s="1" customFormat="1"/>
    <row r="4278" s="1" customFormat="1"/>
    <row r="4279" s="1" customFormat="1"/>
    <row r="4280" s="1" customFormat="1"/>
    <row r="4281" s="1" customFormat="1"/>
    <row r="4282" s="1" customFormat="1"/>
    <row r="4283" s="1" customFormat="1"/>
    <row r="4284" s="1" customFormat="1"/>
    <row r="4285" s="1" customFormat="1"/>
    <row r="4286" s="1" customFormat="1"/>
    <row r="4287" s="1" customFormat="1"/>
    <row r="4288" s="1" customFormat="1"/>
    <row r="4289" s="1" customFormat="1"/>
    <row r="4290" s="1" customFormat="1"/>
    <row r="4291" s="1" customFormat="1"/>
    <row r="4292" s="1" customFormat="1"/>
    <row r="4293" s="1" customFormat="1"/>
    <row r="4294" s="1" customFormat="1"/>
    <row r="4295" s="1" customFormat="1"/>
    <row r="4296" s="1" customFormat="1"/>
    <row r="4297" s="1" customFormat="1"/>
    <row r="4298" s="1" customFormat="1"/>
    <row r="4299" s="1" customFormat="1"/>
    <row r="4300" s="1" customFormat="1"/>
    <row r="4301" s="1" customFormat="1"/>
    <row r="4302" s="1" customFormat="1"/>
    <row r="4303" s="1" customFormat="1"/>
    <row r="4304" s="1" customFormat="1"/>
    <row r="4305" s="1" customFormat="1"/>
    <row r="4306" s="1" customFormat="1"/>
    <row r="4307" s="1" customFormat="1"/>
    <row r="4308" s="1" customFormat="1"/>
    <row r="4309" s="1" customFormat="1"/>
    <row r="4310" s="1" customFormat="1"/>
    <row r="4311" s="1" customFormat="1"/>
    <row r="4312" s="1" customFormat="1"/>
    <row r="4313" s="1" customFormat="1"/>
    <row r="4314" s="1" customFormat="1"/>
    <row r="4315" s="1" customFormat="1"/>
    <row r="4316" s="1" customFormat="1"/>
    <row r="4317" s="1" customFormat="1"/>
    <row r="4318" s="1" customFormat="1"/>
    <row r="4319" s="1" customFormat="1"/>
    <row r="4320" s="1" customFormat="1"/>
    <row r="4321" s="1" customFormat="1"/>
    <row r="4322" s="1" customFormat="1"/>
    <row r="4323" s="1" customFormat="1"/>
    <row r="4324" s="1" customFormat="1"/>
    <row r="4325" s="1" customFormat="1"/>
    <row r="4326" s="1" customFormat="1"/>
    <row r="4327" s="1" customFormat="1"/>
    <row r="4328" s="1" customFormat="1"/>
    <row r="4329" s="1" customFormat="1"/>
    <row r="4330" s="1" customFormat="1"/>
    <row r="4331" s="1" customFormat="1"/>
    <row r="4332" s="1" customFormat="1"/>
    <row r="4333" s="1" customFormat="1"/>
    <row r="4334" s="1" customFormat="1"/>
    <row r="4335" s="1" customFormat="1"/>
    <row r="4336" s="1" customFormat="1"/>
    <row r="4337" s="1" customFormat="1"/>
    <row r="4338" s="1" customFormat="1"/>
    <row r="4339" s="1" customFormat="1"/>
    <row r="4340" s="1" customFormat="1"/>
    <row r="4341" s="1" customFormat="1"/>
    <row r="4342" s="1" customFormat="1"/>
    <row r="4343" s="1" customFormat="1"/>
    <row r="4344" s="1" customFormat="1"/>
    <row r="4345" s="1" customFormat="1"/>
    <row r="4346" s="1" customFormat="1"/>
    <row r="4347" s="1" customFormat="1"/>
    <row r="4348" s="1" customFormat="1"/>
    <row r="4349" s="1" customFormat="1"/>
    <row r="4350" s="1" customFormat="1"/>
    <row r="4351" s="1" customFormat="1"/>
    <row r="4352" s="1" customFormat="1"/>
    <row r="4353" s="1" customFormat="1"/>
    <row r="4354" s="1" customFormat="1"/>
    <row r="4355" s="1" customFormat="1"/>
    <row r="4356" s="1" customFormat="1"/>
    <row r="4357" s="1" customFormat="1"/>
    <row r="4358" s="1" customFormat="1"/>
    <row r="4359" s="1" customFormat="1"/>
    <row r="4360" s="1" customFormat="1"/>
    <row r="4361" s="1" customFormat="1"/>
    <row r="4362" s="1" customFormat="1"/>
    <row r="4363" s="1" customFormat="1"/>
    <row r="4364" s="1" customFormat="1"/>
    <row r="4365" s="1" customFormat="1"/>
    <row r="4366" s="1" customFormat="1"/>
    <row r="4367" s="1" customFormat="1"/>
    <row r="4368" s="1" customFormat="1"/>
    <row r="4369" s="1" customFormat="1"/>
    <row r="4370" s="1" customFormat="1"/>
    <row r="4371" s="1" customFormat="1"/>
    <row r="4372" s="1" customFormat="1"/>
    <row r="4373" s="1" customFormat="1"/>
    <row r="4374" s="1" customFormat="1"/>
    <row r="4375" s="1" customFormat="1"/>
    <row r="4376" s="1" customFormat="1"/>
    <row r="4377" s="1" customFormat="1"/>
    <row r="4378" s="1" customFormat="1"/>
    <row r="4379" s="1" customFormat="1"/>
    <row r="4380" s="1" customFormat="1"/>
    <row r="4381" s="1" customFormat="1"/>
    <row r="4382" s="1" customFormat="1"/>
    <row r="4383" s="1" customFormat="1"/>
    <row r="4384" s="1" customFormat="1"/>
    <row r="4385" s="1" customFormat="1"/>
    <row r="4386" s="1" customFormat="1"/>
    <row r="4387" s="1" customFormat="1"/>
    <row r="4388" s="1" customFormat="1"/>
    <row r="4389" s="1" customFormat="1"/>
    <row r="4390" s="1" customFormat="1"/>
    <row r="4391" s="1" customFormat="1"/>
    <row r="4392" s="1" customFormat="1"/>
    <row r="4393" s="1" customFormat="1"/>
    <row r="4394" s="1" customFormat="1"/>
    <row r="4395" s="1" customFormat="1"/>
    <row r="4396" s="1" customFormat="1"/>
    <row r="4397" s="1" customFormat="1"/>
    <row r="4398" s="1" customFormat="1"/>
    <row r="4399" s="1" customFormat="1"/>
    <row r="4400" s="1" customFormat="1"/>
    <row r="4401" s="1" customFormat="1"/>
    <row r="4402" s="1" customFormat="1"/>
    <row r="4403" s="1" customFormat="1"/>
    <row r="4404" s="1" customFormat="1"/>
    <row r="4405" s="1" customFormat="1"/>
    <row r="4406" s="1" customFormat="1"/>
    <row r="4407" s="1" customFormat="1"/>
    <row r="4408" s="1" customFormat="1"/>
    <row r="4409" s="1" customFormat="1"/>
    <row r="4410" s="1" customFormat="1"/>
    <row r="4411" s="1" customFormat="1"/>
    <row r="4412" s="1" customFormat="1"/>
    <row r="4413" s="1" customFormat="1"/>
    <row r="4414" s="1" customFormat="1"/>
    <row r="4415" s="1" customFormat="1"/>
    <row r="4416" s="1" customFormat="1"/>
    <row r="4417" s="1" customFormat="1"/>
    <row r="4418" s="1" customFormat="1"/>
    <row r="4419" s="1" customFormat="1"/>
    <row r="4420" s="1" customFormat="1"/>
    <row r="4421" s="1" customFormat="1"/>
    <row r="4422" s="1" customFormat="1"/>
    <row r="4423" s="1" customFormat="1"/>
    <row r="4424" s="1" customFormat="1"/>
    <row r="4425" s="1" customFormat="1"/>
    <row r="4426" s="1" customFormat="1"/>
    <row r="4427" s="1" customFormat="1"/>
    <row r="4428" s="1" customFormat="1"/>
    <row r="4429" s="1" customFormat="1"/>
    <row r="4430" s="1" customFormat="1"/>
    <row r="4431" s="1" customFormat="1"/>
    <row r="4432" s="1" customFormat="1"/>
    <row r="4433" s="1" customFormat="1"/>
    <row r="4434" s="1" customFormat="1"/>
    <row r="4435" s="1" customFormat="1"/>
    <row r="4436" s="1" customFormat="1"/>
    <row r="4437" s="1" customFormat="1"/>
    <row r="4438" s="1" customFormat="1"/>
    <row r="4439" s="1" customFormat="1"/>
    <row r="4440" s="1" customFormat="1"/>
    <row r="4441" s="1" customFormat="1"/>
    <row r="4442" s="1" customFormat="1"/>
    <row r="4443" s="1" customFormat="1"/>
    <row r="4444" s="1" customFormat="1"/>
    <row r="4445" s="1" customFormat="1"/>
    <row r="4446" s="1" customFormat="1"/>
    <row r="4447" s="1" customFormat="1"/>
    <row r="4448" s="1" customFormat="1"/>
    <row r="4449" s="1" customFormat="1"/>
    <row r="4450" s="1" customFormat="1"/>
    <row r="4451" s="1" customFormat="1"/>
    <row r="4452" s="1" customFormat="1"/>
    <row r="4453" s="1" customFormat="1"/>
    <row r="4454" s="1" customFormat="1"/>
    <row r="4455" s="1" customFormat="1"/>
    <row r="4456" s="1" customFormat="1"/>
    <row r="4457" s="1" customFormat="1"/>
    <row r="4458" s="1" customFormat="1"/>
    <row r="4459" s="1" customFormat="1"/>
    <row r="4460" s="1" customFormat="1"/>
    <row r="4461" s="1" customFormat="1"/>
    <row r="4462" s="1" customFormat="1"/>
    <row r="4463" s="1" customFormat="1"/>
    <row r="4464" s="1" customFormat="1"/>
    <row r="4465" s="1" customFormat="1"/>
    <row r="4466" s="1" customFormat="1"/>
    <row r="4467" s="1" customFormat="1"/>
    <row r="4468" s="1" customFormat="1"/>
    <row r="4469" s="1" customFormat="1"/>
    <row r="4470" s="1" customFormat="1"/>
    <row r="4471" s="1" customFormat="1"/>
    <row r="4472" s="1" customFormat="1"/>
    <row r="4473" s="1" customFormat="1"/>
    <row r="4474" s="1" customFormat="1"/>
    <row r="4475" s="1" customFormat="1"/>
    <row r="4476" s="1" customFormat="1"/>
    <row r="4477" s="1" customFormat="1"/>
    <row r="4478" s="1" customFormat="1"/>
    <row r="4479" s="1" customFormat="1"/>
    <row r="4480" s="1" customFormat="1"/>
    <row r="4481" s="1" customFormat="1"/>
    <row r="4482" s="1" customFormat="1"/>
    <row r="4483" s="1" customFormat="1"/>
    <row r="4484" s="1" customFormat="1"/>
    <row r="4485" s="1" customFormat="1"/>
    <row r="4486" s="1" customFormat="1"/>
    <row r="4487" s="1" customFormat="1"/>
    <row r="4488" s="1" customFormat="1"/>
    <row r="4489" s="1" customFormat="1"/>
    <row r="4490" s="1" customFormat="1"/>
    <row r="4491" s="1" customFormat="1"/>
    <row r="4492" s="1" customFormat="1"/>
    <row r="4493" s="1" customFormat="1"/>
    <row r="4494" s="1" customFormat="1"/>
    <row r="4495" s="1" customFormat="1"/>
    <row r="4496" s="1" customFormat="1"/>
    <row r="4497" s="1" customFormat="1"/>
    <row r="4498" s="1" customFormat="1"/>
    <row r="4499" s="1" customFormat="1"/>
    <row r="4500" s="1" customFormat="1"/>
    <row r="4501" s="1" customFormat="1"/>
    <row r="4502" s="1" customFormat="1"/>
    <row r="4503" s="1" customFormat="1"/>
    <row r="4504" s="1" customFormat="1"/>
    <row r="4505" s="1" customFormat="1"/>
    <row r="4506" s="1" customFormat="1"/>
    <row r="4507" s="1" customFormat="1"/>
    <row r="4508" s="1" customFormat="1"/>
    <row r="4509" s="1" customFormat="1"/>
    <row r="4510" s="1" customFormat="1"/>
    <row r="4511" s="1" customFormat="1"/>
    <row r="4512" s="1" customFormat="1"/>
    <row r="4513" s="1" customFormat="1"/>
    <row r="4514" s="1" customFormat="1"/>
    <row r="4515" s="1" customFormat="1"/>
    <row r="4516" s="1" customFormat="1"/>
    <row r="4517" s="1" customFormat="1"/>
    <row r="4518" s="1" customFormat="1"/>
    <row r="4519" s="1" customFormat="1"/>
    <row r="4520" s="1" customFormat="1"/>
    <row r="4521" s="1" customFormat="1"/>
    <row r="4522" s="1" customFormat="1"/>
    <row r="4523" s="1" customFormat="1"/>
    <row r="4524" s="1" customFormat="1"/>
    <row r="4525" s="1" customFormat="1"/>
    <row r="4526" s="1" customFormat="1"/>
    <row r="4527" s="1" customFormat="1"/>
    <row r="4528" s="1" customFormat="1"/>
    <row r="4529" s="1" customFormat="1"/>
    <row r="4530" s="1" customFormat="1"/>
    <row r="4531" s="1" customFormat="1"/>
    <row r="4532" s="1" customFormat="1"/>
    <row r="4533" s="1" customFormat="1"/>
    <row r="4534" s="1" customFormat="1"/>
    <row r="4535" s="1" customFormat="1"/>
    <row r="4536" s="1" customFormat="1"/>
    <row r="4537" s="1" customFormat="1"/>
    <row r="4538" s="1" customFormat="1"/>
    <row r="4539" s="1" customFormat="1"/>
    <row r="4540" s="1" customFormat="1"/>
    <row r="4541" s="1" customFormat="1"/>
    <row r="4542" s="1" customFormat="1"/>
    <row r="4543" s="1" customFormat="1"/>
    <row r="4544" s="1" customFormat="1"/>
    <row r="4545" s="1" customFormat="1"/>
    <row r="4546" s="1" customFormat="1"/>
    <row r="4547" s="1" customFormat="1"/>
    <row r="4548" s="1" customFormat="1"/>
    <row r="4549" s="1" customFormat="1"/>
    <row r="4550" s="1" customFormat="1"/>
    <row r="4551" s="1" customFormat="1"/>
    <row r="4552" s="1" customFormat="1"/>
    <row r="4553" s="1" customFormat="1"/>
    <row r="4554" s="1" customFormat="1"/>
    <row r="4555" s="1" customFormat="1"/>
    <row r="4556" s="1" customFormat="1"/>
    <row r="4557" s="1" customFormat="1"/>
    <row r="4558" s="1" customFormat="1"/>
    <row r="4559" s="1" customFormat="1"/>
    <row r="4560" s="1" customFormat="1"/>
    <row r="4561" s="1" customFormat="1"/>
    <row r="4562" s="1" customFormat="1"/>
    <row r="4563" s="1" customFormat="1"/>
    <row r="4564" s="1" customFormat="1"/>
    <row r="4565" s="1" customFormat="1"/>
    <row r="4566" s="1" customFormat="1"/>
    <row r="4567" s="1" customFormat="1"/>
    <row r="4568" s="1" customFormat="1"/>
    <row r="4569" s="1" customFormat="1"/>
    <row r="4570" s="1" customFormat="1"/>
    <row r="4571" s="1" customFormat="1"/>
    <row r="4572" s="1" customFormat="1"/>
    <row r="4573" s="1" customFormat="1"/>
    <row r="4574" s="1" customFormat="1"/>
    <row r="4575" s="1" customFormat="1"/>
    <row r="4576" s="1" customFormat="1"/>
    <row r="4577" s="1" customFormat="1"/>
    <row r="4578" s="1" customFormat="1"/>
    <row r="4579" s="1" customFormat="1"/>
    <row r="4580" s="1" customFormat="1"/>
    <row r="4581" s="1" customFormat="1"/>
    <row r="4582" s="1" customFormat="1"/>
    <row r="4583" s="1" customFormat="1"/>
    <row r="4584" s="1" customFormat="1"/>
    <row r="4585" s="1" customFormat="1"/>
    <row r="4586" s="1" customFormat="1"/>
    <row r="4587" s="1" customFormat="1"/>
    <row r="4588" s="1" customFormat="1"/>
    <row r="4589" s="1" customFormat="1"/>
    <row r="4590" s="1" customFormat="1"/>
    <row r="4591" s="1" customFormat="1"/>
    <row r="4592" s="1" customFormat="1"/>
    <row r="4593" s="1" customFormat="1"/>
    <row r="4594" s="1" customFormat="1"/>
    <row r="4595" s="1" customFormat="1"/>
    <row r="4596" s="1" customFormat="1"/>
    <row r="4597" s="1" customFormat="1"/>
    <row r="4598" s="1" customFormat="1"/>
    <row r="4599" s="1" customFormat="1"/>
    <row r="4600" s="1" customFormat="1"/>
    <row r="4601" s="1" customFormat="1"/>
    <row r="4602" s="1" customFormat="1"/>
    <row r="4603" s="1" customFormat="1"/>
    <row r="4604" s="1" customFormat="1"/>
    <row r="4605" s="1" customFormat="1"/>
    <row r="4606" s="1" customFormat="1"/>
    <row r="4607" s="1" customFormat="1"/>
    <row r="4608" s="1" customFormat="1"/>
    <row r="4609" s="1" customFormat="1"/>
    <row r="4610" s="1" customFormat="1"/>
    <row r="4611" s="1" customFormat="1"/>
    <row r="4612" s="1" customFormat="1"/>
    <row r="4613" s="1" customFormat="1"/>
    <row r="4614" s="1" customFormat="1"/>
    <row r="4615" s="1" customFormat="1"/>
    <row r="4616" s="1" customFormat="1"/>
    <row r="4617" s="1" customFormat="1"/>
    <row r="4618" s="1" customFormat="1"/>
    <row r="4619" s="1" customFormat="1"/>
    <row r="4620" s="1" customFormat="1"/>
    <row r="4621" s="1" customFormat="1"/>
    <row r="4622" s="1" customFormat="1"/>
    <row r="4623" s="1" customFormat="1"/>
    <row r="4624" s="1" customFormat="1"/>
    <row r="4625" s="1" customFormat="1"/>
    <row r="4626" s="1" customFormat="1"/>
    <row r="4627" s="1" customFormat="1"/>
    <row r="4628" s="1" customFormat="1"/>
    <row r="4629" s="1" customFormat="1"/>
    <row r="4630" s="1" customFormat="1"/>
    <row r="4631" s="1" customFormat="1"/>
    <row r="4632" s="1" customFormat="1"/>
    <row r="4633" s="1" customFormat="1"/>
    <row r="4634" s="1" customFormat="1"/>
    <row r="4635" s="1" customFormat="1"/>
    <row r="4636" s="1" customFormat="1"/>
    <row r="4637" s="1" customFormat="1"/>
    <row r="4638" s="1" customFormat="1"/>
    <row r="4639" s="1" customFormat="1"/>
    <row r="4640" s="1" customFormat="1"/>
    <row r="4641" s="1" customFormat="1"/>
    <row r="4642" s="1" customFormat="1"/>
    <row r="4643" s="1" customFormat="1"/>
    <row r="4644" s="1" customFormat="1"/>
    <row r="4645" s="1" customFormat="1"/>
    <row r="4646" s="1" customFormat="1"/>
    <row r="4647" s="1" customFormat="1"/>
    <row r="4648" s="1" customFormat="1"/>
    <row r="4649" s="1" customFormat="1"/>
    <row r="4650" s="1" customFormat="1"/>
    <row r="4651" s="1" customFormat="1"/>
    <row r="4652" s="1" customFormat="1"/>
    <row r="4653" s="1" customFormat="1"/>
    <row r="4654" s="1" customFormat="1"/>
    <row r="4655" s="1" customFormat="1"/>
    <row r="4656" s="1" customFormat="1"/>
    <row r="4657" s="1" customFormat="1"/>
    <row r="4658" s="1" customFormat="1"/>
    <row r="4659" s="1" customFormat="1"/>
    <row r="4660" s="1" customFormat="1"/>
    <row r="4661" s="1" customFormat="1"/>
    <row r="4662" s="1" customFormat="1"/>
    <row r="4663" s="1" customFormat="1"/>
    <row r="4664" s="1" customFormat="1"/>
    <row r="4665" s="1" customFormat="1"/>
    <row r="4666" s="1" customFormat="1"/>
    <row r="4667" s="1" customFormat="1"/>
    <row r="4668" s="1" customFormat="1"/>
    <row r="4669" s="1" customFormat="1"/>
    <row r="4670" s="1" customFormat="1"/>
    <row r="4671" s="1" customFormat="1"/>
    <row r="4672" s="1" customFormat="1"/>
    <row r="4673" s="1" customFormat="1"/>
    <row r="4674" s="1" customFormat="1"/>
    <row r="4675" s="1" customFormat="1"/>
    <row r="4676" s="1" customFormat="1"/>
    <row r="4677" s="1" customFormat="1"/>
    <row r="4678" s="1" customFormat="1"/>
    <row r="4679" s="1" customFormat="1"/>
    <row r="4680" s="1" customFormat="1"/>
    <row r="4681" s="1" customFormat="1"/>
    <row r="4682" s="1" customFormat="1"/>
    <row r="4683" s="1" customFormat="1"/>
    <row r="4684" s="1" customFormat="1"/>
    <row r="4685" s="1" customFormat="1"/>
    <row r="4686" s="1" customFormat="1"/>
    <row r="4687" s="1" customFormat="1"/>
    <row r="4688" s="1" customFormat="1"/>
    <row r="4689" s="1" customFormat="1"/>
    <row r="4690" s="1" customFormat="1"/>
    <row r="4691" s="1" customFormat="1"/>
    <row r="4692" s="1" customFormat="1"/>
    <row r="4693" s="1" customFormat="1"/>
    <row r="4694" s="1" customFormat="1"/>
    <row r="4695" s="1" customFormat="1"/>
    <row r="4696" s="1" customFormat="1"/>
    <row r="4697" s="1" customFormat="1"/>
    <row r="4698" s="1" customFormat="1"/>
    <row r="4699" s="1" customFormat="1"/>
    <row r="4700" s="1" customFormat="1"/>
    <row r="4701" s="1" customFormat="1"/>
    <row r="4702" s="1" customFormat="1"/>
    <row r="4703" s="1" customFormat="1"/>
    <row r="4704" s="1" customFormat="1"/>
    <row r="4705" s="1" customFormat="1"/>
    <row r="4706" s="1" customFormat="1"/>
    <row r="4707" s="1" customFormat="1"/>
    <row r="4708" s="1" customFormat="1"/>
    <row r="4709" s="1" customFormat="1"/>
    <row r="4710" s="1" customFormat="1"/>
    <row r="4711" s="1" customFormat="1"/>
    <row r="4712" s="1" customFormat="1"/>
    <row r="4713" s="1" customFormat="1"/>
    <row r="4714" s="1" customFormat="1"/>
    <row r="4715" s="1" customFormat="1"/>
    <row r="4716" s="1" customFormat="1"/>
    <row r="4717" s="1" customFormat="1"/>
    <row r="4718" s="1" customFormat="1"/>
    <row r="4719" s="1" customFormat="1"/>
    <row r="4720" s="1" customFormat="1"/>
    <row r="4721" s="1" customFormat="1"/>
    <row r="4722" s="1" customFormat="1"/>
    <row r="4723" s="1" customFormat="1"/>
    <row r="4724" s="1" customFormat="1"/>
    <row r="4725" s="1" customFormat="1"/>
    <row r="4726" s="1" customFormat="1"/>
    <row r="4727" s="1" customFormat="1"/>
    <row r="4728" s="1" customFormat="1"/>
    <row r="4729" s="1" customFormat="1"/>
    <row r="4730" s="1" customFormat="1"/>
    <row r="4731" s="1" customFormat="1"/>
    <row r="4732" s="1" customFormat="1"/>
    <row r="4733" s="1" customFormat="1"/>
    <row r="4734" s="1" customFormat="1"/>
    <row r="4735" s="1" customFormat="1"/>
    <row r="4736" s="1" customFormat="1"/>
    <row r="4737" s="1" customFormat="1"/>
    <row r="4738" s="1" customFormat="1"/>
    <row r="4739" s="1" customFormat="1"/>
    <row r="4740" s="1" customFormat="1"/>
    <row r="4741" s="1" customFormat="1"/>
    <row r="4742" s="1" customFormat="1"/>
    <row r="4743" s="1" customFormat="1"/>
    <row r="4744" s="1" customFormat="1"/>
    <row r="4745" s="1" customFormat="1"/>
    <row r="4746" s="1" customFormat="1"/>
    <row r="4747" s="1" customFormat="1"/>
    <row r="4748" s="1" customFormat="1"/>
    <row r="4749" s="1" customFormat="1"/>
    <row r="4750" s="1" customFormat="1"/>
    <row r="4751" s="1" customFormat="1"/>
    <row r="4752" s="1" customFormat="1"/>
    <row r="4753" s="1" customFormat="1"/>
    <row r="4754" s="1" customFormat="1"/>
    <row r="4755" s="1" customFormat="1"/>
    <row r="4756" s="1" customFormat="1"/>
    <row r="4757" s="1" customFormat="1"/>
    <row r="4758" s="1" customFormat="1"/>
    <row r="4759" s="1" customFormat="1"/>
    <row r="4760" s="1" customFormat="1"/>
    <row r="4761" s="1" customFormat="1"/>
    <row r="4762" s="1" customFormat="1"/>
    <row r="4763" s="1" customFormat="1"/>
    <row r="4764" s="1" customFormat="1"/>
    <row r="4765" s="1" customFormat="1"/>
    <row r="4766" s="1" customFormat="1"/>
    <row r="4767" s="1" customFormat="1"/>
    <row r="4768" s="1" customFormat="1"/>
    <row r="4769" s="1" customFormat="1"/>
    <row r="4770" s="1" customFormat="1"/>
    <row r="4771" s="1" customFormat="1"/>
    <row r="4772" s="1" customFormat="1"/>
    <row r="4773" s="1" customFormat="1"/>
    <row r="4774" s="1" customFormat="1"/>
    <row r="4775" s="1" customFormat="1"/>
    <row r="4776" s="1" customFormat="1"/>
    <row r="4777" s="1" customFormat="1"/>
    <row r="4778" s="1" customFormat="1"/>
    <row r="4779" s="1" customFormat="1"/>
    <row r="4780" s="1" customFormat="1"/>
    <row r="4781" s="1" customFormat="1"/>
    <row r="4782" s="1" customFormat="1"/>
    <row r="4783" s="1" customFormat="1"/>
    <row r="4784" s="1" customFormat="1"/>
    <row r="4785" s="1" customFormat="1"/>
    <row r="4786" s="1" customFormat="1"/>
    <row r="4787" s="1" customFormat="1"/>
    <row r="4788" s="1" customFormat="1"/>
    <row r="4789" s="1" customFormat="1"/>
    <row r="4790" s="1" customFormat="1"/>
    <row r="4791" s="1" customFormat="1"/>
    <row r="4792" s="1" customFormat="1"/>
    <row r="4793" s="1" customFormat="1"/>
    <row r="4794" s="1" customFormat="1"/>
    <row r="4795" s="1" customFormat="1"/>
    <row r="4796" s="1" customFormat="1"/>
    <row r="4797" s="1" customFormat="1"/>
    <row r="4798" s="1" customFormat="1"/>
    <row r="4799" s="1" customFormat="1"/>
    <row r="4800" s="1" customFormat="1"/>
    <row r="4801" s="1" customFormat="1"/>
    <row r="4802" s="1" customFormat="1"/>
    <row r="4803" s="1" customFormat="1"/>
    <row r="4804" s="1" customFormat="1"/>
    <row r="4805" s="1" customFormat="1"/>
    <row r="4806" s="1" customFormat="1"/>
    <row r="4807" s="1" customFormat="1"/>
    <row r="4808" s="1" customFormat="1"/>
    <row r="4809" s="1" customFormat="1"/>
    <row r="4810" s="1" customFormat="1"/>
    <row r="4811" s="1" customFormat="1"/>
    <row r="4812" s="1" customFormat="1"/>
    <row r="4813" s="1" customFormat="1"/>
    <row r="4814" s="1" customFormat="1"/>
    <row r="4815" s="1" customFormat="1"/>
    <row r="4816" s="1" customFormat="1"/>
    <row r="4817" s="1" customFormat="1"/>
    <row r="4818" s="1" customFormat="1"/>
    <row r="4819" s="1" customFormat="1"/>
    <row r="4820" s="1" customFormat="1"/>
    <row r="4821" s="1" customFormat="1"/>
    <row r="4822" s="1" customFormat="1"/>
    <row r="4823" s="1" customFormat="1"/>
    <row r="4824" s="1" customFormat="1"/>
    <row r="4825" s="1" customFormat="1"/>
    <row r="4826" s="1" customFormat="1"/>
    <row r="4827" s="1" customFormat="1"/>
    <row r="4828" s="1" customFormat="1"/>
    <row r="4829" s="1" customFormat="1"/>
    <row r="4830" s="1" customFormat="1"/>
    <row r="4831" s="1" customFormat="1"/>
    <row r="4832" s="1" customFormat="1"/>
    <row r="4833" s="1" customFormat="1"/>
    <row r="4834" s="1" customFormat="1"/>
    <row r="4835" s="1" customFormat="1"/>
    <row r="4836" s="1" customFormat="1"/>
    <row r="4837" s="1" customFormat="1"/>
    <row r="4838" s="1" customFormat="1"/>
    <row r="4839" s="1" customFormat="1"/>
    <row r="4840" s="1" customFormat="1"/>
    <row r="4841" s="1" customFormat="1"/>
    <row r="4842" s="1" customFormat="1"/>
    <row r="4843" s="1" customFormat="1"/>
    <row r="4844" s="1" customFormat="1"/>
    <row r="4845" s="1" customFormat="1"/>
    <row r="4846" s="1" customFormat="1"/>
    <row r="4847" s="1" customFormat="1"/>
    <row r="4848" s="1" customFormat="1"/>
    <row r="4849" s="1" customFormat="1"/>
    <row r="4850" s="1" customFormat="1"/>
    <row r="4851" s="1" customFormat="1"/>
    <row r="4852" s="1" customFormat="1"/>
    <row r="4853" s="1" customFormat="1"/>
    <row r="4854" s="1" customFormat="1"/>
    <row r="4855" s="1" customFormat="1"/>
    <row r="4856" s="1" customFormat="1"/>
    <row r="4857" s="1" customFormat="1"/>
    <row r="4858" s="1" customFormat="1"/>
    <row r="4859" s="1" customFormat="1"/>
    <row r="4860" s="1" customFormat="1"/>
    <row r="4861" s="1" customFormat="1"/>
    <row r="4862" s="1" customFormat="1"/>
    <row r="4863" s="1" customFormat="1"/>
    <row r="4864" s="1" customFormat="1"/>
    <row r="4865" s="1" customFormat="1"/>
    <row r="4866" s="1" customFormat="1"/>
    <row r="4867" s="1" customFormat="1"/>
    <row r="4868" s="1" customFormat="1"/>
    <row r="4869" s="1" customFormat="1"/>
    <row r="4870" s="1" customFormat="1"/>
    <row r="4871" s="1" customFormat="1"/>
    <row r="4872" s="1" customFormat="1"/>
    <row r="4873" s="1" customFormat="1"/>
    <row r="4874" s="1" customFormat="1"/>
    <row r="4875" s="1" customFormat="1"/>
    <row r="4876" s="1" customFormat="1"/>
    <row r="4877" s="1" customFormat="1"/>
    <row r="4878" s="1" customFormat="1"/>
    <row r="4879" s="1" customFormat="1"/>
    <row r="4880" s="1" customFormat="1"/>
    <row r="4881" s="1" customFormat="1"/>
    <row r="4882" s="1" customFormat="1"/>
    <row r="4883" s="1" customFormat="1"/>
    <row r="4884" s="1" customFormat="1"/>
    <row r="4885" s="1" customFormat="1"/>
    <row r="4886" s="1" customFormat="1"/>
    <row r="4887" s="1" customFormat="1"/>
    <row r="4888" s="1" customFormat="1"/>
    <row r="4889" s="1" customFormat="1"/>
    <row r="4890" s="1" customFormat="1"/>
    <row r="4891" s="1" customFormat="1"/>
    <row r="4892" s="1" customFormat="1"/>
    <row r="4893" s="1" customFormat="1"/>
    <row r="4894" s="1" customFormat="1"/>
    <row r="4895" s="1" customFormat="1"/>
    <row r="4896" s="1" customFormat="1"/>
    <row r="4897" s="1" customFormat="1"/>
    <row r="4898" s="1" customFormat="1"/>
    <row r="4899" s="1" customFormat="1"/>
    <row r="4900" s="1" customFormat="1"/>
    <row r="4901" s="1" customFormat="1"/>
    <row r="4902" s="1" customFormat="1"/>
    <row r="4903" s="1" customFormat="1"/>
    <row r="4904" s="1" customFormat="1"/>
    <row r="4905" s="1" customFormat="1"/>
    <row r="4906" s="1" customFormat="1"/>
    <row r="4907" s="1" customFormat="1"/>
    <row r="4908" s="1" customFormat="1"/>
    <row r="4909" s="1" customFormat="1"/>
    <row r="4910" s="1" customFormat="1"/>
    <row r="4911" s="1" customFormat="1"/>
    <row r="4912" s="1" customFormat="1"/>
    <row r="4913" s="1" customFormat="1"/>
    <row r="4914" s="1" customFormat="1"/>
    <row r="4915" s="1" customFormat="1"/>
    <row r="4916" s="1" customFormat="1"/>
    <row r="4917" s="1" customFormat="1"/>
    <row r="4918" s="1" customFormat="1"/>
    <row r="4919" s="1" customFormat="1"/>
    <row r="4920" s="1" customFormat="1"/>
    <row r="4921" s="1" customFormat="1"/>
    <row r="4922" s="1" customFormat="1"/>
    <row r="4923" s="1" customFormat="1"/>
    <row r="4924" s="1" customFormat="1"/>
    <row r="4925" s="1" customFormat="1"/>
    <row r="4926" s="1" customFormat="1"/>
    <row r="4927" s="1" customFormat="1"/>
    <row r="4928" s="1" customFormat="1"/>
    <row r="4929" s="1" customFormat="1"/>
    <row r="4930" s="1" customFormat="1"/>
    <row r="4931" s="1" customFormat="1"/>
    <row r="4932" s="1" customFormat="1"/>
    <row r="4933" s="1" customFormat="1"/>
    <row r="4934" s="1" customFormat="1"/>
    <row r="4935" s="1" customFormat="1"/>
    <row r="4936" s="1" customFormat="1"/>
    <row r="4937" s="1" customFormat="1"/>
    <row r="4938" s="1" customFormat="1"/>
    <row r="4939" s="1" customFormat="1"/>
    <row r="4940" s="1" customFormat="1"/>
    <row r="4941" s="1" customFormat="1"/>
    <row r="4942" s="1" customFormat="1"/>
    <row r="4943" s="1" customFormat="1"/>
    <row r="4944" s="1" customFormat="1"/>
    <row r="4945" s="1" customFormat="1"/>
    <row r="4946" s="1" customFormat="1"/>
    <row r="4947" s="1" customFormat="1"/>
    <row r="4948" s="1" customFormat="1"/>
    <row r="4949" s="1" customFormat="1"/>
    <row r="4950" s="1" customFormat="1"/>
    <row r="4951" s="1" customFormat="1"/>
    <row r="4952" s="1" customFormat="1"/>
    <row r="4953" s="1" customFormat="1"/>
    <row r="4954" s="1" customFormat="1"/>
    <row r="4955" s="1" customFormat="1"/>
    <row r="4956" s="1" customFormat="1"/>
    <row r="4957" s="1" customFormat="1"/>
    <row r="4958" s="1" customFormat="1"/>
    <row r="4959" s="1" customFormat="1"/>
    <row r="4960" s="1" customFormat="1"/>
    <row r="4961" s="1" customFormat="1"/>
    <row r="4962" s="1" customFormat="1"/>
    <row r="4963" s="1" customFormat="1"/>
    <row r="4964" s="1" customFormat="1"/>
    <row r="4965" s="1" customFormat="1"/>
    <row r="4966" s="1" customFormat="1"/>
    <row r="4967" s="1" customFormat="1"/>
    <row r="4968" s="1" customFormat="1"/>
    <row r="4969" s="1" customFormat="1"/>
    <row r="4970" s="1" customFormat="1"/>
    <row r="4971" s="1" customFormat="1"/>
    <row r="4972" s="1" customFormat="1"/>
    <row r="4973" s="1" customFormat="1"/>
    <row r="4974" s="1" customFormat="1"/>
    <row r="4975" s="1" customFormat="1"/>
    <row r="4976" s="1" customFormat="1"/>
    <row r="4977" s="1" customFormat="1"/>
    <row r="4978" s="1" customFormat="1"/>
    <row r="4979" s="1" customFormat="1"/>
    <row r="4980" s="1" customFormat="1"/>
    <row r="4981" s="1" customFormat="1"/>
    <row r="4982" s="1" customFormat="1"/>
    <row r="4983" s="1" customFormat="1"/>
    <row r="4984" s="1" customFormat="1"/>
    <row r="4985" s="1" customFormat="1"/>
    <row r="4986" s="1" customFormat="1"/>
    <row r="4987" s="1" customFormat="1"/>
    <row r="4988" s="1" customFormat="1"/>
    <row r="4989" s="1" customFormat="1"/>
    <row r="4990" s="1" customFormat="1"/>
    <row r="4991" s="1" customFormat="1"/>
    <row r="4992" s="1" customFormat="1"/>
    <row r="4993" s="1" customFormat="1"/>
    <row r="4994" s="1" customFormat="1"/>
    <row r="4995" s="1" customFormat="1"/>
    <row r="4996" s="1" customFormat="1"/>
    <row r="4997" s="1" customFormat="1"/>
    <row r="4998" s="1" customFormat="1"/>
    <row r="4999" s="1" customFormat="1"/>
    <row r="5000" s="1" customFormat="1"/>
    <row r="5001" s="1" customFormat="1"/>
    <row r="5002" s="1" customFormat="1"/>
    <row r="5003" s="1" customFormat="1"/>
    <row r="5004" s="1" customFormat="1"/>
    <row r="5005" s="1" customFormat="1"/>
    <row r="5006" s="1" customFormat="1"/>
    <row r="5007" s="1" customFormat="1"/>
    <row r="5008" s="1" customFormat="1"/>
    <row r="5009" s="1" customFormat="1"/>
    <row r="5010" s="1" customFormat="1"/>
    <row r="5011" s="1" customFormat="1"/>
    <row r="5012" s="1" customFormat="1"/>
    <row r="5013" s="1" customFormat="1"/>
    <row r="5014" s="1" customFormat="1"/>
    <row r="5015" s="1" customFormat="1"/>
    <row r="5016" s="1" customFormat="1"/>
    <row r="5017" s="1" customFormat="1"/>
    <row r="5018" s="1" customFormat="1"/>
    <row r="5019" s="1" customFormat="1"/>
    <row r="5020" s="1" customFormat="1"/>
    <row r="5021" s="1" customFormat="1"/>
    <row r="5022" s="1" customFormat="1"/>
    <row r="5023" s="1" customFormat="1"/>
    <row r="5024" s="1" customFormat="1"/>
    <row r="5025" s="1" customFormat="1"/>
    <row r="5026" s="1" customFormat="1"/>
    <row r="5027" s="1" customFormat="1"/>
    <row r="5028" s="1" customFormat="1"/>
    <row r="5029" s="1" customFormat="1"/>
    <row r="5030" s="1" customFormat="1"/>
    <row r="5031" s="1" customFormat="1"/>
    <row r="5032" s="1" customFormat="1"/>
    <row r="5033" s="1" customFormat="1"/>
    <row r="5034" s="1" customFormat="1"/>
    <row r="5035" s="1" customFormat="1"/>
    <row r="5036" s="1" customFormat="1"/>
    <row r="5037" s="1" customFormat="1"/>
    <row r="5038" s="1" customFormat="1"/>
    <row r="5039" s="1" customFormat="1"/>
    <row r="5040" s="1" customFormat="1"/>
    <row r="5041" s="1" customFormat="1"/>
    <row r="5042" s="1" customFormat="1"/>
    <row r="5043" s="1" customFormat="1"/>
    <row r="5044" s="1" customFormat="1"/>
    <row r="5045" s="1" customFormat="1"/>
    <row r="5046" s="1" customFormat="1"/>
    <row r="5047" s="1" customFormat="1"/>
    <row r="5048" s="1" customFormat="1"/>
    <row r="5049" s="1" customFormat="1"/>
    <row r="5050" s="1" customFormat="1"/>
    <row r="5051" s="1" customFormat="1"/>
    <row r="5052" s="1" customFormat="1"/>
    <row r="5053" s="1" customFormat="1"/>
    <row r="5054" s="1" customFormat="1"/>
    <row r="5055" s="1" customFormat="1"/>
    <row r="5056" s="1" customFormat="1"/>
    <row r="5057" s="1" customFormat="1"/>
    <row r="5058" s="1" customFormat="1"/>
    <row r="5059" s="1" customFormat="1"/>
    <row r="5060" s="1" customFormat="1"/>
    <row r="5061" s="1" customFormat="1"/>
    <row r="5062" s="1" customFormat="1"/>
    <row r="5063" s="1" customFormat="1"/>
    <row r="5064" s="1" customFormat="1"/>
    <row r="5065" s="1" customFormat="1"/>
    <row r="5066" s="1" customFormat="1"/>
    <row r="5067" s="1" customFormat="1"/>
    <row r="5068" s="1" customFormat="1"/>
    <row r="5069" s="1" customFormat="1"/>
    <row r="5070" s="1" customFormat="1"/>
    <row r="5071" s="1" customFormat="1"/>
    <row r="5072" s="1" customFormat="1"/>
    <row r="5073" s="1" customFormat="1"/>
    <row r="5074" s="1" customFormat="1"/>
    <row r="5075" s="1" customFormat="1"/>
    <row r="5076" s="1" customFormat="1"/>
    <row r="5077" s="1" customFormat="1"/>
    <row r="5078" s="1" customFormat="1"/>
    <row r="5079" s="1" customFormat="1"/>
    <row r="5080" s="1" customFormat="1"/>
    <row r="5081" s="1" customFormat="1"/>
    <row r="5082" s="1" customFormat="1"/>
    <row r="5083" s="1" customFormat="1"/>
    <row r="5084" s="1" customFormat="1"/>
    <row r="5085" s="1" customFormat="1"/>
    <row r="5086" s="1" customFormat="1"/>
    <row r="5087" s="1" customFormat="1"/>
    <row r="5088" s="1" customFormat="1"/>
    <row r="5089" s="1" customFormat="1"/>
    <row r="5090" s="1" customFormat="1"/>
    <row r="5091" s="1" customFormat="1"/>
    <row r="5092" s="1" customFormat="1"/>
    <row r="5093" s="1" customFormat="1"/>
    <row r="5094" s="1" customFormat="1"/>
    <row r="5095" s="1" customFormat="1"/>
    <row r="5096" s="1" customFormat="1"/>
    <row r="5097" s="1" customFormat="1"/>
    <row r="5098" s="1" customFormat="1"/>
    <row r="5099" s="1" customFormat="1"/>
    <row r="5100" s="1" customFormat="1"/>
    <row r="5101" s="1" customFormat="1"/>
    <row r="5102" s="1" customFormat="1"/>
    <row r="5103" s="1" customFormat="1"/>
    <row r="5104" s="1" customFormat="1"/>
    <row r="5105" s="1" customFormat="1"/>
    <row r="5106" s="1" customFormat="1"/>
    <row r="5107" s="1" customFormat="1"/>
    <row r="5108" s="1" customFormat="1"/>
    <row r="5109" s="1" customFormat="1"/>
    <row r="5110" s="1" customFormat="1"/>
    <row r="5111" s="1" customFormat="1"/>
    <row r="5112" s="1" customFormat="1"/>
    <row r="5113" s="1" customFormat="1"/>
    <row r="5114" s="1" customFormat="1"/>
    <row r="5115" s="1" customFormat="1"/>
    <row r="5116" s="1" customFormat="1"/>
    <row r="5117" s="1" customFormat="1"/>
    <row r="5118" s="1" customFormat="1"/>
    <row r="5119" s="1" customFormat="1"/>
    <row r="5120" s="1" customFormat="1"/>
    <row r="5121" s="1" customFormat="1"/>
    <row r="5122" s="1" customFormat="1"/>
    <row r="5123" s="1" customFormat="1"/>
    <row r="5124" s="1" customFormat="1"/>
    <row r="5125" s="1" customFormat="1"/>
    <row r="5126" s="1" customFormat="1"/>
    <row r="5127" s="1" customFormat="1"/>
    <row r="5128" s="1" customFormat="1"/>
    <row r="5129" s="1" customFormat="1"/>
    <row r="5130" s="1" customFormat="1"/>
    <row r="5131" s="1" customFormat="1"/>
    <row r="5132" s="1" customFormat="1"/>
    <row r="5133" s="1" customFormat="1"/>
    <row r="5134" s="1" customFormat="1"/>
    <row r="5135" s="1" customFormat="1"/>
    <row r="5136" s="1" customFormat="1"/>
    <row r="5137" s="1" customFormat="1"/>
    <row r="5138" s="1" customFormat="1"/>
    <row r="5139" s="1" customFormat="1"/>
    <row r="5140" s="1" customFormat="1"/>
    <row r="5141" s="1" customFormat="1"/>
    <row r="5142" s="1" customFormat="1"/>
    <row r="5143" s="1" customFormat="1"/>
    <row r="5144" s="1" customFormat="1"/>
    <row r="5145" s="1" customFormat="1"/>
    <row r="5146" s="1" customFormat="1"/>
    <row r="5147" s="1" customFormat="1"/>
    <row r="5148" s="1" customFormat="1"/>
    <row r="5149" s="1" customFormat="1"/>
    <row r="5150" s="1" customFormat="1"/>
    <row r="5151" s="1" customFormat="1"/>
    <row r="5152" s="1" customFormat="1"/>
    <row r="5153" s="1" customFormat="1"/>
    <row r="5154" s="1" customFormat="1"/>
    <row r="5155" s="1" customFormat="1"/>
    <row r="5156" s="1" customFormat="1"/>
    <row r="5157" s="1" customFormat="1"/>
    <row r="5158" s="1" customFormat="1"/>
    <row r="5159" s="1" customFormat="1"/>
    <row r="5160" s="1" customFormat="1"/>
    <row r="5161" s="1" customFormat="1"/>
    <row r="5162" s="1" customFormat="1"/>
    <row r="5163" s="1" customFormat="1"/>
    <row r="5164" s="1" customFormat="1"/>
    <row r="5165" s="1" customFormat="1"/>
    <row r="5166" s="1" customFormat="1"/>
    <row r="5167" s="1" customFormat="1"/>
    <row r="5168" s="1" customFormat="1"/>
    <row r="5169" s="1" customFormat="1"/>
    <row r="5170" s="1" customFormat="1"/>
    <row r="5171" s="1" customFormat="1"/>
    <row r="5172" s="1" customFormat="1"/>
    <row r="5173" s="1" customFormat="1"/>
    <row r="5174" s="1" customFormat="1"/>
    <row r="5175" s="1" customFormat="1"/>
    <row r="5176" s="1" customFormat="1"/>
    <row r="5177" s="1" customFormat="1"/>
    <row r="5178" s="1" customFormat="1"/>
    <row r="5179" s="1" customFormat="1"/>
    <row r="5180" s="1" customFormat="1"/>
    <row r="5181" s="1" customFormat="1"/>
    <row r="5182" s="1" customFormat="1"/>
    <row r="5183" s="1" customFormat="1"/>
    <row r="5184" s="1" customFormat="1"/>
    <row r="5185" s="1" customFormat="1"/>
    <row r="5186" s="1" customFormat="1"/>
    <row r="5187" s="1" customFormat="1"/>
    <row r="5188" s="1" customFormat="1"/>
    <row r="5189" s="1" customFormat="1"/>
    <row r="5190" s="1" customFormat="1"/>
    <row r="5191" s="1" customFormat="1"/>
    <row r="5192" s="1" customFormat="1"/>
    <row r="5193" s="1" customFormat="1"/>
    <row r="5194" s="1" customFormat="1"/>
    <row r="5195" s="1" customFormat="1"/>
    <row r="5196" s="1" customFormat="1"/>
    <row r="5197" s="1" customFormat="1"/>
    <row r="5198" s="1" customFormat="1"/>
    <row r="5199" s="1" customFormat="1"/>
    <row r="5200" s="1" customFormat="1"/>
    <row r="5201" s="1" customFormat="1"/>
    <row r="5202" s="1" customFormat="1"/>
    <row r="5203" s="1" customFormat="1"/>
    <row r="5204" s="1" customFormat="1"/>
    <row r="5205" s="1" customFormat="1"/>
    <row r="5206" s="1" customFormat="1"/>
    <row r="5207" s="1" customFormat="1"/>
    <row r="5208" s="1" customFormat="1"/>
    <row r="5209" s="1" customFormat="1"/>
    <row r="5210" s="1" customFormat="1"/>
    <row r="5211" s="1" customFormat="1"/>
    <row r="5212" s="1" customFormat="1"/>
    <row r="5213" s="1" customFormat="1"/>
    <row r="5214" s="1" customFormat="1"/>
    <row r="5215" s="1" customFormat="1"/>
    <row r="5216" s="1" customFormat="1"/>
    <row r="5217" s="1" customFormat="1"/>
    <row r="5218" s="1" customFormat="1"/>
    <row r="5219" s="1" customFormat="1"/>
    <row r="5220" s="1" customFormat="1"/>
    <row r="5221" s="1" customFormat="1"/>
    <row r="5222" s="1" customFormat="1"/>
    <row r="5223" s="1" customFormat="1"/>
    <row r="5224" s="1" customFormat="1"/>
    <row r="5225" s="1" customFormat="1"/>
    <row r="5226" s="1" customFormat="1"/>
    <row r="5227" s="1" customFormat="1"/>
    <row r="5228" s="1" customFormat="1"/>
    <row r="5229" s="1" customFormat="1"/>
    <row r="5230" s="1" customFormat="1"/>
    <row r="5231" s="1" customFormat="1"/>
    <row r="5232" s="1" customFormat="1"/>
    <row r="5233" s="1" customFormat="1"/>
    <row r="5234" s="1" customFormat="1"/>
    <row r="5235" s="1" customFormat="1"/>
    <row r="5236" s="1" customFormat="1"/>
    <row r="5237" s="1" customFormat="1"/>
    <row r="5238" s="1" customFormat="1"/>
    <row r="5239" s="1" customFormat="1"/>
    <row r="5240" s="1" customFormat="1"/>
    <row r="5241" s="1" customFormat="1"/>
    <row r="5242" s="1" customFormat="1"/>
    <row r="5243" s="1" customFormat="1"/>
    <row r="5244" s="1" customFormat="1"/>
    <row r="5245" s="1" customFormat="1"/>
    <row r="5246" s="1" customFormat="1"/>
    <row r="5247" s="1" customFormat="1"/>
    <row r="5248" s="1" customFormat="1"/>
    <row r="5249" s="1" customFormat="1"/>
    <row r="5250" s="1" customFormat="1"/>
    <row r="5251" s="1" customFormat="1"/>
    <row r="5252" s="1" customFormat="1"/>
    <row r="5253" s="1" customFormat="1"/>
    <row r="5254" s="1" customFormat="1"/>
    <row r="5255" s="1" customFormat="1"/>
    <row r="5256" s="1" customFormat="1"/>
    <row r="5257" s="1" customFormat="1"/>
    <row r="5258" s="1" customFormat="1"/>
    <row r="5259" s="1" customFormat="1"/>
    <row r="5260" s="1" customFormat="1"/>
    <row r="5261" s="1" customFormat="1"/>
    <row r="5262" s="1" customFormat="1"/>
    <row r="5263" s="1" customFormat="1"/>
    <row r="5264" s="1" customFormat="1"/>
    <row r="5265" s="1" customFormat="1"/>
    <row r="5266" s="1" customFormat="1"/>
    <row r="5267" s="1" customFormat="1"/>
    <row r="5268" s="1" customFormat="1"/>
    <row r="5269" s="1" customFormat="1"/>
    <row r="5270" s="1" customFormat="1"/>
    <row r="5271" s="1" customFormat="1"/>
    <row r="5272" s="1" customFormat="1"/>
    <row r="5273" s="1" customFormat="1"/>
    <row r="5274" s="1" customFormat="1"/>
    <row r="5275" s="1" customFormat="1"/>
    <row r="5276" s="1" customFormat="1"/>
    <row r="5277" s="1" customFormat="1"/>
    <row r="5278" s="1" customFormat="1"/>
    <row r="5279" s="1" customFormat="1"/>
    <row r="5280" s="1" customFormat="1"/>
    <row r="5281" s="1" customFormat="1"/>
    <row r="5282" s="1" customFormat="1"/>
    <row r="5283" s="1" customFormat="1"/>
    <row r="5284" s="1" customFormat="1"/>
    <row r="5285" s="1" customFormat="1"/>
    <row r="5286" s="1" customFormat="1"/>
    <row r="5287" s="1" customFormat="1"/>
    <row r="5288" s="1" customFormat="1"/>
    <row r="5289" s="1" customFormat="1"/>
    <row r="5290" s="1" customFormat="1"/>
    <row r="5291" s="1" customFormat="1"/>
    <row r="5292" s="1" customFormat="1"/>
    <row r="5293" s="1" customFormat="1"/>
    <row r="5294" s="1" customFormat="1"/>
    <row r="5295" s="1" customFormat="1"/>
    <row r="5296" s="1" customFormat="1"/>
    <row r="5297" s="1" customFormat="1"/>
    <row r="5298" s="1" customFormat="1"/>
    <row r="5299" s="1" customFormat="1"/>
    <row r="5300" s="1" customFormat="1"/>
    <row r="5301" s="1" customFormat="1"/>
    <row r="5302" s="1" customFormat="1"/>
    <row r="5303" s="1" customFormat="1"/>
    <row r="5304" s="1" customFormat="1"/>
    <row r="5305" s="1" customFormat="1"/>
    <row r="5306" s="1" customFormat="1"/>
    <row r="5307" s="1" customFormat="1"/>
    <row r="5308" s="1" customFormat="1"/>
    <row r="5309" s="1" customFormat="1"/>
    <row r="5310" s="1" customFormat="1"/>
    <row r="5311" s="1" customFormat="1"/>
    <row r="5312" s="1" customFormat="1"/>
    <row r="5313" s="1" customFormat="1"/>
    <row r="5314" s="1" customFormat="1"/>
    <row r="5315" s="1" customFormat="1"/>
    <row r="5316" s="1" customFormat="1"/>
    <row r="5317" s="1" customFormat="1"/>
    <row r="5318" s="1" customFormat="1"/>
    <row r="5319" s="1" customFormat="1"/>
    <row r="5320" s="1" customFormat="1"/>
    <row r="5321" s="1" customFormat="1"/>
    <row r="5322" s="1" customFormat="1"/>
    <row r="5323" s="1" customFormat="1"/>
    <row r="5324" s="1" customFormat="1"/>
    <row r="5325" s="1" customFormat="1"/>
    <row r="5326" s="1" customFormat="1"/>
    <row r="5327" s="1" customFormat="1"/>
    <row r="5328" s="1" customFormat="1"/>
    <row r="5329" s="1" customFormat="1"/>
    <row r="5330" s="1" customFormat="1"/>
    <row r="5331" s="1" customFormat="1"/>
    <row r="5332" s="1" customFormat="1"/>
    <row r="5333" s="1" customFormat="1"/>
    <row r="5334" s="1" customFormat="1"/>
    <row r="5335" s="1" customFormat="1"/>
    <row r="5336" s="1" customFormat="1"/>
    <row r="5337" s="1" customFormat="1"/>
    <row r="5338" s="1" customFormat="1"/>
    <row r="5339" s="1" customFormat="1"/>
    <row r="5340" s="1" customFormat="1"/>
    <row r="5341" s="1" customFormat="1"/>
    <row r="5342" s="1" customFormat="1"/>
    <row r="5343" s="1" customFormat="1"/>
    <row r="5344" s="1" customFormat="1"/>
    <row r="5345" s="1" customFormat="1"/>
    <row r="5346" s="1" customFormat="1"/>
    <row r="5347" s="1" customFormat="1"/>
    <row r="5348" s="1" customFormat="1"/>
    <row r="5349" s="1" customFormat="1"/>
    <row r="5350" s="1" customFormat="1"/>
    <row r="5351" s="1" customFormat="1"/>
    <row r="5352" s="1" customFormat="1"/>
    <row r="5353" s="1" customFormat="1"/>
    <row r="5354" s="1" customFormat="1"/>
    <row r="5355" s="1" customFormat="1"/>
    <row r="5356" s="1" customFormat="1"/>
    <row r="5357" s="1" customFormat="1"/>
    <row r="5358" s="1" customFormat="1"/>
    <row r="5359" s="1" customFormat="1"/>
    <row r="5360" s="1" customFormat="1"/>
    <row r="5361" s="1" customFormat="1"/>
    <row r="5362" s="1" customFormat="1"/>
    <row r="5363" s="1" customFormat="1"/>
    <row r="5364" s="1" customFormat="1"/>
    <row r="5365" s="1" customFormat="1"/>
    <row r="5366" s="1" customFormat="1"/>
    <row r="5367" s="1" customFormat="1"/>
    <row r="5368" s="1" customFormat="1"/>
    <row r="5369" s="1" customFormat="1"/>
    <row r="5370" s="1" customFormat="1"/>
    <row r="5371" s="1" customFormat="1"/>
    <row r="5372" s="1" customFormat="1"/>
    <row r="5373" s="1" customFormat="1"/>
    <row r="5374" s="1" customFormat="1"/>
    <row r="5375" s="1" customFormat="1"/>
    <row r="5376" s="1" customFormat="1"/>
    <row r="5377" s="1" customFormat="1"/>
    <row r="5378" s="1" customFormat="1"/>
    <row r="5379" s="1" customFormat="1"/>
    <row r="5380" s="1" customFormat="1"/>
    <row r="5381" s="1" customFormat="1"/>
    <row r="5382" s="1" customFormat="1"/>
    <row r="5383" s="1" customFormat="1"/>
    <row r="5384" s="1" customFormat="1"/>
    <row r="5385" s="1" customFormat="1"/>
    <row r="5386" s="1" customFormat="1"/>
    <row r="5387" s="1" customFormat="1"/>
    <row r="5388" s="1" customFormat="1"/>
    <row r="5389" s="1" customFormat="1"/>
    <row r="5390" s="1" customFormat="1"/>
    <row r="5391" s="1" customFormat="1"/>
    <row r="5392" s="1" customFormat="1"/>
    <row r="5393" s="1" customFormat="1"/>
    <row r="5394" s="1" customFormat="1"/>
    <row r="5395" s="1" customFormat="1"/>
    <row r="5396" s="1" customFormat="1"/>
    <row r="5397" s="1" customFormat="1"/>
    <row r="5398" s="1" customFormat="1"/>
    <row r="5399" s="1" customFormat="1"/>
    <row r="5400" s="1" customFormat="1"/>
    <row r="5401" s="1" customFormat="1"/>
    <row r="5402" s="1" customFormat="1"/>
    <row r="5403" s="1" customFormat="1"/>
    <row r="5404" s="1" customFormat="1"/>
    <row r="5405" s="1" customFormat="1"/>
    <row r="5406" s="1" customFormat="1"/>
    <row r="5407" s="1" customFormat="1"/>
    <row r="5408" s="1" customFormat="1"/>
    <row r="5409" s="1" customFormat="1"/>
    <row r="5410" s="1" customFormat="1"/>
    <row r="5411" s="1" customFormat="1"/>
    <row r="5412" s="1" customFormat="1"/>
    <row r="5413" s="1" customFormat="1"/>
    <row r="5414" s="1" customFormat="1"/>
    <row r="5415" s="1" customFormat="1"/>
    <row r="5416" s="1" customFormat="1"/>
    <row r="5417" s="1" customFormat="1"/>
    <row r="5418" s="1" customFormat="1"/>
    <row r="5419" s="1" customFormat="1"/>
    <row r="5420" s="1" customFormat="1"/>
    <row r="5421" s="1" customFormat="1"/>
    <row r="5422" s="1" customFormat="1"/>
    <row r="5423" s="1" customFormat="1"/>
    <row r="5424" s="1" customFormat="1"/>
    <row r="5425" s="1" customFormat="1"/>
    <row r="5426" s="1" customFormat="1"/>
    <row r="5427" s="1" customFormat="1"/>
    <row r="5428" s="1" customFormat="1"/>
    <row r="5429" s="1" customFormat="1"/>
    <row r="5430" s="1" customFormat="1"/>
    <row r="5431" s="1" customFormat="1"/>
    <row r="5432" s="1" customFormat="1"/>
    <row r="5433" s="1" customFormat="1"/>
    <row r="5434" s="1" customFormat="1"/>
    <row r="5435" s="1" customFormat="1"/>
    <row r="5436" s="1" customFormat="1"/>
    <row r="5437" s="1" customFormat="1"/>
    <row r="5438" s="1" customFormat="1"/>
    <row r="5439" s="1" customFormat="1"/>
    <row r="5440" s="1" customFormat="1"/>
    <row r="5441" s="1" customFormat="1"/>
    <row r="5442" s="1" customFormat="1"/>
    <row r="5443" s="1" customFormat="1"/>
    <row r="5444" s="1" customFormat="1"/>
    <row r="5445" s="1" customFormat="1"/>
    <row r="5446" s="1" customFormat="1"/>
    <row r="5447" s="1" customFormat="1"/>
    <row r="5448" s="1" customFormat="1"/>
    <row r="5449" s="1" customFormat="1"/>
    <row r="5450" s="1" customFormat="1"/>
    <row r="5451" s="1" customFormat="1"/>
    <row r="5452" s="1" customFormat="1"/>
    <row r="5453" s="1" customFormat="1"/>
    <row r="5454" s="1" customFormat="1"/>
    <row r="5455" s="1" customFormat="1"/>
    <row r="5456" s="1" customFormat="1"/>
    <row r="5457" s="1" customFormat="1"/>
    <row r="5458" s="1" customFormat="1"/>
    <row r="5459" s="1" customFormat="1"/>
    <row r="5460" s="1" customFormat="1"/>
    <row r="5461" s="1" customFormat="1"/>
    <row r="5462" s="1" customFormat="1"/>
    <row r="5463" s="1" customFormat="1"/>
    <row r="5464" s="1" customFormat="1"/>
    <row r="5465" s="1" customFormat="1"/>
    <row r="5466" s="1" customFormat="1"/>
    <row r="5467" s="1" customFormat="1"/>
    <row r="5468" s="1" customFormat="1"/>
    <row r="5469" s="1" customFormat="1"/>
    <row r="5470" s="1" customFormat="1"/>
    <row r="5471" s="1" customFormat="1"/>
    <row r="5472" s="1" customFormat="1"/>
    <row r="5473" s="1" customFormat="1"/>
    <row r="5474" s="1" customFormat="1"/>
    <row r="5475" s="1" customFormat="1"/>
    <row r="5476" s="1" customFormat="1"/>
    <row r="5477" s="1" customFormat="1"/>
    <row r="5478" s="1" customFormat="1"/>
    <row r="5479" s="1" customFormat="1"/>
    <row r="5480" s="1" customFormat="1"/>
    <row r="5481" s="1" customFormat="1"/>
    <row r="5482" s="1" customFormat="1"/>
    <row r="5483" s="1" customFormat="1"/>
    <row r="5484" s="1" customFormat="1"/>
    <row r="5485" s="1" customFormat="1"/>
    <row r="5486" s="1" customFormat="1"/>
    <row r="5487" s="1" customFormat="1"/>
    <row r="5488" s="1" customFormat="1"/>
    <row r="5489" s="1" customFormat="1"/>
    <row r="5490" s="1" customFormat="1"/>
    <row r="5491" s="1" customFormat="1"/>
    <row r="5492" s="1" customFormat="1"/>
    <row r="5493" s="1" customFormat="1"/>
    <row r="5494" s="1" customFormat="1"/>
    <row r="5495" s="1" customFormat="1"/>
    <row r="5496" s="1" customFormat="1"/>
    <row r="5497" s="1" customFormat="1"/>
    <row r="5498" s="1" customFormat="1"/>
    <row r="5499" s="1" customFormat="1"/>
    <row r="5500" s="1" customFormat="1"/>
    <row r="5501" s="1" customFormat="1"/>
    <row r="5502" s="1" customFormat="1"/>
    <row r="5503" s="1" customFormat="1"/>
    <row r="5504" s="1" customFormat="1"/>
    <row r="5505" s="1" customFormat="1"/>
    <row r="5506" s="1" customFormat="1"/>
    <row r="5507" s="1" customFormat="1"/>
    <row r="5508" s="1" customFormat="1"/>
    <row r="5509" s="1" customFormat="1"/>
    <row r="5510" s="1" customFormat="1"/>
    <row r="5511" s="1" customFormat="1"/>
    <row r="5512" s="1" customFormat="1"/>
    <row r="5513" s="1" customFormat="1"/>
    <row r="5514" s="1" customFormat="1"/>
    <row r="5515" s="1" customFormat="1"/>
    <row r="5516" s="1" customFormat="1"/>
    <row r="5517" s="1" customFormat="1"/>
    <row r="5518" s="1" customFormat="1"/>
    <row r="5519" s="1" customFormat="1"/>
    <row r="5520" s="1" customFormat="1"/>
    <row r="5521" s="1" customFormat="1"/>
    <row r="5522" s="1" customFormat="1"/>
    <row r="5523" s="1" customFormat="1"/>
    <row r="5524" s="1" customFormat="1"/>
    <row r="5525" s="1" customFormat="1"/>
    <row r="5526" s="1" customFormat="1"/>
    <row r="5527" s="1" customFormat="1"/>
    <row r="5528" s="1" customFormat="1"/>
    <row r="5529" s="1" customFormat="1"/>
    <row r="5530" s="1" customFormat="1"/>
    <row r="5531" s="1" customFormat="1"/>
    <row r="5532" s="1" customFormat="1"/>
    <row r="5533" s="1" customFormat="1"/>
    <row r="5534" s="1" customFormat="1"/>
    <row r="5535" s="1" customFormat="1"/>
    <row r="5536" s="1" customFormat="1"/>
    <row r="5537" s="1" customFormat="1"/>
    <row r="5538" s="1" customFormat="1"/>
    <row r="5539" s="1" customFormat="1"/>
    <row r="5540" s="1" customFormat="1"/>
    <row r="5541" s="1" customFormat="1"/>
    <row r="5542" s="1" customFormat="1"/>
    <row r="5543" s="1" customFormat="1"/>
    <row r="5544" s="1" customFormat="1"/>
    <row r="5545" s="1" customFormat="1"/>
    <row r="5546" s="1" customFormat="1"/>
    <row r="5547" s="1" customFormat="1"/>
    <row r="5548" s="1" customFormat="1"/>
    <row r="5549" s="1" customFormat="1"/>
    <row r="5550" s="1" customFormat="1"/>
    <row r="5551" s="1" customFormat="1"/>
    <row r="5552" s="1" customFormat="1"/>
    <row r="5553" s="1" customFormat="1"/>
    <row r="5554" s="1" customFormat="1"/>
    <row r="5555" s="1" customFormat="1"/>
    <row r="5556" s="1" customFormat="1"/>
    <row r="5557" s="1" customFormat="1"/>
    <row r="5558" s="1" customFormat="1"/>
    <row r="5559" s="1" customFormat="1"/>
    <row r="5560" s="1" customFormat="1"/>
    <row r="5561" s="1" customFormat="1"/>
    <row r="5562" s="1" customFormat="1"/>
    <row r="5563" s="1" customFormat="1"/>
    <row r="5564" s="1" customFormat="1"/>
    <row r="5565" s="1" customFormat="1"/>
    <row r="5566" s="1" customFormat="1"/>
    <row r="5567" s="1" customFormat="1"/>
    <row r="5568" s="1" customFormat="1"/>
    <row r="5569" s="1" customFormat="1"/>
    <row r="5570" s="1" customFormat="1"/>
    <row r="5571" s="1" customFormat="1"/>
    <row r="5572" s="1" customFormat="1"/>
    <row r="5573" s="1" customFormat="1"/>
    <row r="5574" s="1" customFormat="1"/>
    <row r="5575" s="1" customFormat="1"/>
    <row r="5576" s="1" customFormat="1"/>
    <row r="5577" s="1" customFormat="1"/>
    <row r="5578" s="1" customFormat="1"/>
    <row r="5579" s="1" customFormat="1"/>
    <row r="5580" s="1" customFormat="1"/>
    <row r="5581" s="1" customFormat="1"/>
    <row r="5582" s="1" customFormat="1"/>
    <row r="5583" s="1" customFormat="1"/>
    <row r="5584" s="1" customFormat="1"/>
    <row r="5585" s="1" customFormat="1"/>
    <row r="5586" s="1" customFormat="1"/>
    <row r="5587" s="1" customFormat="1"/>
    <row r="5588" s="1" customFormat="1"/>
    <row r="5589" s="1" customFormat="1"/>
    <row r="5590" s="1" customFormat="1"/>
    <row r="5591" s="1" customFormat="1"/>
    <row r="5592" s="1" customFormat="1"/>
    <row r="5593" s="1" customFormat="1"/>
    <row r="5594" s="1" customFormat="1"/>
    <row r="5595" s="1" customFormat="1"/>
    <row r="5596" s="1" customFormat="1"/>
    <row r="5597" s="1" customFormat="1"/>
    <row r="5598" s="1" customFormat="1"/>
    <row r="5599" s="1" customFormat="1"/>
    <row r="5600" s="1" customFormat="1"/>
    <row r="5601" s="1" customFormat="1"/>
    <row r="5602" s="1" customFormat="1"/>
    <row r="5603" s="1" customFormat="1"/>
    <row r="5604" s="1" customFormat="1"/>
    <row r="5605" s="1" customFormat="1"/>
    <row r="5606" s="1" customFormat="1"/>
    <row r="5607" s="1" customFormat="1"/>
    <row r="5608" s="1" customFormat="1"/>
    <row r="5609" s="1" customFormat="1"/>
    <row r="5610" s="1" customFormat="1"/>
    <row r="5611" s="1" customFormat="1"/>
    <row r="5612" s="1" customFormat="1"/>
    <row r="5613" s="1" customFormat="1"/>
    <row r="5614" s="1" customFormat="1"/>
    <row r="5615" s="1" customFormat="1"/>
    <row r="5616" s="1" customFormat="1"/>
    <row r="5617" s="1" customFormat="1"/>
    <row r="5618" s="1" customFormat="1"/>
    <row r="5619" s="1" customFormat="1"/>
    <row r="5620" s="1" customFormat="1"/>
    <row r="5621" s="1" customFormat="1"/>
    <row r="5622" s="1" customFormat="1"/>
    <row r="5623" s="1" customFormat="1"/>
    <row r="5624" s="1" customFormat="1"/>
    <row r="5625" s="1" customFormat="1"/>
    <row r="5626" s="1" customFormat="1"/>
    <row r="5627" s="1" customFormat="1"/>
    <row r="5628" s="1" customFormat="1"/>
    <row r="5629" s="1" customFormat="1"/>
    <row r="5630" s="1" customFormat="1"/>
    <row r="5631" s="1" customFormat="1"/>
    <row r="5632" s="1" customFormat="1"/>
    <row r="5633" s="1" customFormat="1"/>
    <row r="5634" s="1" customFormat="1"/>
    <row r="5635" s="1" customFormat="1"/>
    <row r="5636" s="1" customFormat="1"/>
    <row r="5637" s="1" customFormat="1"/>
    <row r="5638" s="1" customFormat="1"/>
    <row r="5639" s="1" customFormat="1"/>
    <row r="5640" s="1" customFormat="1"/>
    <row r="5641" s="1" customFormat="1"/>
    <row r="5642" s="1" customFormat="1"/>
    <row r="5643" s="1" customFormat="1"/>
    <row r="5644" s="1" customFormat="1"/>
    <row r="5645" s="1" customFormat="1"/>
    <row r="5646" s="1" customFormat="1"/>
    <row r="5647" s="1" customFormat="1"/>
    <row r="5648" s="1" customFormat="1"/>
    <row r="5649" s="1" customFormat="1"/>
    <row r="5650" s="1" customFormat="1"/>
    <row r="5651" s="1" customFormat="1"/>
    <row r="5652" s="1" customFormat="1"/>
    <row r="5653" s="1" customFormat="1"/>
    <row r="5654" s="1" customFormat="1"/>
    <row r="5655" s="1" customFormat="1"/>
    <row r="5656" s="1" customFormat="1"/>
    <row r="5657" s="1" customFormat="1"/>
    <row r="5658" s="1" customFormat="1"/>
    <row r="5659" s="1" customFormat="1"/>
    <row r="5660" s="1" customFormat="1"/>
    <row r="5661" s="1" customFormat="1"/>
    <row r="5662" s="1" customFormat="1"/>
    <row r="5663" s="1" customFormat="1"/>
    <row r="5664" s="1" customFormat="1"/>
    <row r="5665" s="1" customFormat="1"/>
    <row r="5666" s="1" customFormat="1"/>
    <row r="5667" s="1" customFormat="1"/>
    <row r="5668" s="1" customFormat="1"/>
    <row r="5669" s="1" customFormat="1"/>
    <row r="5670" s="1" customFormat="1"/>
    <row r="5671" s="1" customFormat="1"/>
    <row r="5672" s="1" customFormat="1"/>
    <row r="5673" s="1" customFormat="1"/>
    <row r="5674" s="1" customFormat="1"/>
    <row r="5675" s="1" customFormat="1"/>
    <row r="5676" s="1" customFormat="1"/>
    <row r="5677" s="1" customFormat="1"/>
    <row r="5678" s="1" customFormat="1"/>
    <row r="5679" s="1" customFormat="1"/>
    <row r="5680" s="1" customFormat="1"/>
    <row r="5681" s="1" customFormat="1"/>
    <row r="5682" s="1" customFormat="1"/>
    <row r="5683" s="1" customFormat="1"/>
    <row r="5684" s="1" customFormat="1"/>
    <row r="5685" s="1" customFormat="1"/>
    <row r="5686" s="1" customFormat="1"/>
    <row r="5687" s="1" customFormat="1"/>
    <row r="5688" s="1" customFormat="1"/>
    <row r="5689" s="1" customFormat="1"/>
    <row r="5690" s="1" customFormat="1"/>
    <row r="5691" s="1" customFormat="1"/>
    <row r="5692" s="1" customFormat="1"/>
    <row r="5693" s="1" customFormat="1"/>
    <row r="5694" s="1" customFormat="1"/>
    <row r="5695" s="1" customFormat="1"/>
    <row r="5696" s="1" customFormat="1"/>
    <row r="5697" s="1" customFormat="1"/>
    <row r="5698" s="1" customFormat="1"/>
  </sheetData>
  <mergeCells count="3">
    <mergeCell ref="B1:N2"/>
    <mergeCell ref="B4:B5"/>
    <mergeCell ref="B50:B51"/>
  </mergeCells>
  <pageMargins left="0.70866141732283472" right="0.70866141732283472" top="0.74803149606299213" bottom="0.74803149606299213" header="0.31496062992125984" footer="0.31496062992125984"/>
  <pageSetup paperSize="9" scale="57" orientation="portrait" r:id="rId1"/>
  <colBreaks count="2" manualBreakCount="2">
    <brk id="11" min="4" max="44" man="1"/>
    <brk id="12" min="4" max="4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Y5690"/>
  <sheetViews>
    <sheetView tabSelected="1" zoomScaleNormal="100" workbookViewId="0">
      <pane xSplit="2" ySplit="5" topLeftCell="C6" activePane="bottomRight" state="frozen"/>
      <selection pane="topRight" activeCell="C1" sqref="C1"/>
      <selection pane="bottomLeft" activeCell="A6" sqref="A6"/>
      <selection pane="bottomRight"/>
    </sheetView>
  </sheetViews>
  <sheetFormatPr defaultColWidth="8.7109375" defaultRowHeight="14.25" outlineLevelRow="1"/>
  <cols>
    <col min="1" max="1" width="1" style="1" customWidth="1"/>
    <col min="2" max="2" width="48.5703125" style="5" customWidth="1"/>
    <col min="3" max="40" width="12.7109375" style="5" customWidth="1"/>
    <col min="41" max="883" width="9" style="1"/>
    <col min="884" max="16384" width="8.7109375" style="5"/>
  </cols>
  <sheetData>
    <row r="1" spans="2:41" s="1" customFormat="1" ht="15" customHeight="1">
      <c r="B1" s="118" t="s">
        <v>26</v>
      </c>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row>
    <row r="2" spans="2:41" s="1" customFormat="1" ht="15" customHeight="1">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row>
    <row r="3" spans="2:41" s="1" customFormat="1"/>
    <row r="4" spans="2:41" ht="14.25" customHeight="1">
      <c r="B4" s="119" t="s">
        <v>58</v>
      </c>
      <c r="C4" s="3"/>
      <c r="D4" s="3"/>
      <c r="E4" s="122" t="s">
        <v>27</v>
      </c>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row>
    <row r="5" spans="2:41" ht="28.5" customHeight="1">
      <c r="B5" s="120"/>
      <c r="C5" s="75" t="s">
        <v>154</v>
      </c>
      <c r="D5" s="75" t="s">
        <v>117</v>
      </c>
      <c r="E5" s="24" t="s">
        <v>116</v>
      </c>
      <c r="F5" s="25" t="s">
        <v>112</v>
      </c>
      <c r="G5" s="25" t="s">
        <v>108</v>
      </c>
      <c r="H5" s="25" t="s">
        <v>104</v>
      </c>
      <c r="I5" s="24" t="s">
        <v>143</v>
      </c>
      <c r="J5" s="25" t="s">
        <v>144</v>
      </c>
      <c r="K5" s="25" t="s">
        <v>145</v>
      </c>
      <c r="L5" s="25" t="s">
        <v>146</v>
      </c>
      <c r="M5" s="24" t="s">
        <v>147</v>
      </c>
      <c r="N5" s="25" t="s">
        <v>148</v>
      </c>
      <c r="O5" s="25" t="s">
        <v>149</v>
      </c>
      <c r="P5" s="26" t="s">
        <v>150</v>
      </c>
      <c r="Q5" s="24" t="s">
        <v>99</v>
      </c>
      <c r="R5" s="25" t="s">
        <v>96</v>
      </c>
      <c r="S5" s="25" t="s">
        <v>95</v>
      </c>
      <c r="T5" s="26" t="s">
        <v>94</v>
      </c>
      <c r="U5" s="24" t="s">
        <v>92</v>
      </c>
      <c r="V5" s="25" t="s">
        <v>89</v>
      </c>
      <c r="W5" s="25" t="s">
        <v>88</v>
      </c>
      <c r="X5" s="26" t="s">
        <v>87</v>
      </c>
      <c r="Y5" s="24" t="s">
        <v>85</v>
      </c>
      <c r="Z5" s="25" t="s">
        <v>84</v>
      </c>
      <c r="AA5" s="25" t="s">
        <v>83</v>
      </c>
      <c r="AB5" s="26" t="s">
        <v>70</v>
      </c>
      <c r="AC5" s="24" t="s">
        <v>71</v>
      </c>
      <c r="AD5" s="25" t="s">
        <v>72</v>
      </c>
      <c r="AE5" s="25" t="s">
        <v>73</v>
      </c>
      <c r="AF5" s="26" t="s">
        <v>74</v>
      </c>
      <c r="AG5" s="24" t="s">
        <v>75</v>
      </c>
      <c r="AH5" s="25" t="s">
        <v>76</v>
      </c>
      <c r="AI5" s="25" t="s">
        <v>77</v>
      </c>
      <c r="AJ5" s="26" t="s">
        <v>78</v>
      </c>
      <c r="AK5" s="24" t="s">
        <v>79</v>
      </c>
      <c r="AL5" s="25" t="s">
        <v>80</v>
      </c>
      <c r="AM5" s="25" t="s">
        <v>81</v>
      </c>
      <c r="AN5" s="26" t="s">
        <v>82</v>
      </c>
    </row>
    <row r="6" spans="2:41" s="1" customFormat="1">
      <c r="B6" s="9" t="s">
        <v>10</v>
      </c>
      <c r="C6" s="94">
        <f>SUM(C7:C15)</f>
        <v>558812</v>
      </c>
      <c r="D6" s="89">
        <f>SUM(D7:D15)</f>
        <v>557846</v>
      </c>
      <c r="E6" s="108">
        <f>SUM(E7:E15)</f>
        <v>444504</v>
      </c>
      <c r="F6" s="101">
        <f t="shared" ref="F6:G6" si="0">SUM(F7:F15)</f>
        <v>453153</v>
      </c>
      <c r="G6" s="101">
        <f t="shared" si="0"/>
        <v>363320</v>
      </c>
      <c r="H6" s="109">
        <f>SUM(H7:H15)</f>
        <v>539598</v>
      </c>
      <c r="I6" s="110">
        <f>SUM(I7:I15)</f>
        <v>488865</v>
      </c>
      <c r="J6" s="89">
        <f t="shared" ref="J6:K6" si="1">SUM(J7:J15)</f>
        <v>272943</v>
      </c>
      <c r="K6" s="89">
        <f t="shared" si="1"/>
        <v>284137</v>
      </c>
      <c r="L6" s="111">
        <f>SUM(L7:L15)</f>
        <v>528546</v>
      </c>
      <c r="M6" s="110">
        <f>SUM(M7:M15)</f>
        <v>214476</v>
      </c>
      <c r="N6" s="89">
        <f t="shared" ref="N6:O6" si="2">SUM(N7:N15)</f>
        <v>389568</v>
      </c>
      <c r="O6" s="89">
        <f t="shared" si="2"/>
        <v>394991</v>
      </c>
      <c r="P6" s="111">
        <f>SUM(P7:P15)</f>
        <v>438125</v>
      </c>
      <c r="Q6" s="110">
        <f>SUM(Q7:Q15)</f>
        <v>180549</v>
      </c>
      <c r="R6" s="89">
        <f t="shared" ref="R6:S6" si="3">SUM(R7:R15)</f>
        <v>198731</v>
      </c>
      <c r="S6" s="89">
        <f t="shared" si="3"/>
        <v>53777</v>
      </c>
      <c r="T6" s="111">
        <f>SUM(T7:T15)</f>
        <v>185396</v>
      </c>
      <c r="U6" s="110">
        <f>SUM(U7:U15)</f>
        <v>138742</v>
      </c>
      <c r="V6" s="89">
        <f t="shared" ref="V6:W6" si="4">SUM(V7:V15)</f>
        <v>138648</v>
      </c>
      <c r="W6" s="89">
        <f t="shared" si="4"/>
        <v>210389</v>
      </c>
      <c r="X6" s="111">
        <f>SUM(X7:X15)</f>
        <v>305009</v>
      </c>
      <c r="Y6" s="110">
        <f>SUM(Y7:Y15)</f>
        <v>87877</v>
      </c>
      <c r="Z6" s="89">
        <f t="shared" ref="Z6:AA6" si="5">SUM(Z7:Z15)</f>
        <v>59792</v>
      </c>
      <c r="AA6" s="89">
        <f t="shared" si="5"/>
        <v>46184</v>
      </c>
      <c r="AB6" s="111">
        <f>SUM(AB7:AB15)</f>
        <v>39253</v>
      </c>
      <c r="AC6" s="110">
        <f>SUM(AC7:AC15)</f>
        <v>41143</v>
      </c>
      <c r="AD6" s="89">
        <f t="shared" ref="AD6:AE6" si="6">SUM(AD7:AD15)</f>
        <v>46014</v>
      </c>
      <c r="AE6" s="89">
        <f t="shared" si="6"/>
        <v>81765</v>
      </c>
      <c r="AF6" s="111">
        <f>SUM(AF7:AF15)</f>
        <v>112551</v>
      </c>
      <c r="AG6" s="110">
        <f>SUM(AG7:AG15)</f>
        <v>74232</v>
      </c>
      <c r="AH6" s="89">
        <f t="shared" ref="AH6:AI6" si="7">SUM(AH7:AH15)</f>
        <v>71996</v>
      </c>
      <c r="AI6" s="89">
        <f t="shared" si="7"/>
        <v>65310</v>
      </c>
      <c r="AJ6" s="111">
        <f>SUM(AJ7:AJ15)</f>
        <v>57650</v>
      </c>
      <c r="AK6" s="110">
        <f>SUM(AK7:AK15)</f>
        <v>92628</v>
      </c>
      <c r="AL6" s="89">
        <f t="shared" ref="AL6:AM6" si="8">SUM(AL7:AL15)</f>
        <v>41494</v>
      </c>
      <c r="AM6" s="89">
        <f t="shared" si="8"/>
        <v>29629</v>
      </c>
      <c r="AN6" s="111">
        <f>SUM(AN7:AN15)</f>
        <v>81465</v>
      </c>
      <c r="AO6" s="14"/>
    </row>
    <row r="7" spans="2:41" s="1" customFormat="1" hidden="1" outlineLevel="1">
      <c r="B7" s="86" t="s">
        <v>120</v>
      </c>
      <c r="C7" s="95">
        <v>213120</v>
      </c>
      <c r="D7" s="91">
        <v>166783</v>
      </c>
      <c r="E7" s="112">
        <f>896672-F7-G7-H7</f>
        <v>268567</v>
      </c>
      <c r="F7" s="91">
        <v>178586</v>
      </c>
      <c r="G7" s="91">
        <f>449519-H7</f>
        <v>180087</v>
      </c>
      <c r="H7" s="113">
        <v>269432</v>
      </c>
      <c r="I7" s="112">
        <f>650847-J7-K7-L7</f>
        <v>189966</v>
      </c>
      <c r="J7" s="91">
        <v>137259</v>
      </c>
      <c r="K7" s="91">
        <f>323622-L7</f>
        <v>58909</v>
      </c>
      <c r="L7" s="113">
        <v>264713</v>
      </c>
      <c r="M7" s="112">
        <f>501314-N7-O7-P7</f>
        <v>92403</v>
      </c>
      <c r="N7" s="91">
        <v>111421</v>
      </c>
      <c r="O7" s="91">
        <f>297490-P7</f>
        <v>162411</v>
      </c>
      <c r="P7" s="113">
        <v>135079</v>
      </c>
      <c r="Q7" s="112">
        <f>313948-R7-S7-T7</f>
        <v>41129</v>
      </c>
      <c r="R7" s="91">
        <v>118572</v>
      </c>
      <c r="S7" s="91">
        <f>154247-T7</f>
        <v>52764</v>
      </c>
      <c r="T7" s="113">
        <v>101483</v>
      </c>
      <c r="U7" s="112">
        <f>263949-V7-W7-X7</f>
        <v>21640</v>
      </c>
      <c r="V7" s="91">
        <v>32266</v>
      </c>
      <c r="W7" s="91">
        <f>210043-X7</f>
        <v>53498</v>
      </c>
      <c r="X7" s="113">
        <v>156545</v>
      </c>
      <c r="Y7" s="112">
        <f>12021-Z7-AA7-AB7</f>
        <v>815</v>
      </c>
      <c r="Z7" s="91">
        <v>5256</v>
      </c>
      <c r="AA7" s="91">
        <f>5950-AB7</f>
        <v>3270</v>
      </c>
      <c r="AB7" s="113">
        <v>2680</v>
      </c>
      <c r="AC7" s="112">
        <f>69499-AD7-AE7-AF7</f>
        <v>9316</v>
      </c>
      <c r="AD7" s="91">
        <v>27865</v>
      </c>
      <c r="AE7" s="91">
        <f>32318-AF7</f>
        <v>20972</v>
      </c>
      <c r="AF7" s="113">
        <v>11346</v>
      </c>
      <c r="AG7" s="112">
        <f>33098-AH7-AI7-AJ7</f>
        <v>9710</v>
      </c>
      <c r="AH7" s="91">
        <v>5544</v>
      </c>
      <c r="AI7" s="91">
        <f>17844-AJ7</f>
        <v>15013</v>
      </c>
      <c r="AJ7" s="113">
        <v>2831</v>
      </c>
      <c r="AK7" s="112">
        <f>58069-AL7-AM7-AN7</f>
        <v>27022</v>
      </c>
      <c r="AL7" s="91">
        <v>11609</v>
      </c>
      <c r="AM7" s="91">
        <v>4756</v>
      </c>
      <c r="AN7" s="113">
        <v>14682</v>
      </c>
      <c r="AO7" s="14"/>
    </row>
    <row r="8" spans="2:41" s="1" customFormat="1" hidden="1" outlineLevel="1">
      <c r="B8" s="86" t="s">
        <v>121</v>
      </c>
      <c r="C8" s="95">
        <v>232594</v>
      </c>
      <c r="D8" s="91">
        <v>299663</v>
      </c>
      <c r="E8" s="112">
        <f>622728-F8-G8-H8</f>
        <v>66092</v>
      </c>
      <c r="F8" s="91">
        <v>209517</v>
      </c>
      <c r="G8" s="91">
        <f>347119-H8</f>
        <v>114953</v>
      </c>
      <c r="H8" s="113">
        <v>232166</v>
      </c>
      <c r="I8" s="112">
        <f>781285-J8-K8-L8</f>
        <v>271873</v>
      </c>
      <c r="J8" s="91">
        <v>73133</v>
      </c>
      <c r="K8" s="91">
        <f>436279-L8</f>
        <v>190467</v>
      </c>
      <c r="L8" s="113">
        <v>245812</v>
      </c>
      <c r="M8" s="112">
        <f>687424-N8-O8-P8</f>
        <v>118636</v>
      </c>
      <c r="N8" s="91">
        <v>150892</v>
      </c>
      <c r="O8" s="91">
        <f>417896-P8</f>
        <v>160989</v>
      </c>
      <c r="P8" s="113">
        <v>256907</v>
      </c>
      <c r="Q8" s="112">
        <f>209304-R8-S8-T8</f>
        <v>61899</v>
      </c>
      <c r="R8" s="91">
        <v>45783</v>
      </c>
      <c r="S8" s="91">
        <f>101622-T8</f>
        <v>26495</v>
      </c>
      <c r="T8" s="113">
        <v>75127</v>
      </c>
      <c r="U8" s="112">
        <f>425917-V8-W8-X8</f>
        <v>99935</v>
      </c>
      <c r="V8" s="91">
        <v>73164</v>
      </c>
      <c r="W8" s="91">
        <f>252818-X8</f>
        <v>142136</v>
      </c>
      <c r="X8" s="113">
        <v>110682</v>
      </c>
      <c r="Y8" s="112">
        <f>175116-Z8-AA8-AB8</f>
        <v>80584</v>
      </c>
      <c r="Z8" s="91">
        <v>21937</v>
      </c>
      <c r="AA8" s="91">
        <f>72595-AB8</f>
        <v>37232</v>
      </c>
      <c r="AB8" s="113">
        <v>35363</v>
      </c>
      <c r="AC8" s="112">
        <f>141924-AD8-AE8-AF8</f>
        <v>32910</v>
      </c>
      <c r="AD8" s="91">
        <v>8786</v>
      </c>
      <c r="AE8" s="91">
        <f>100228-AF8</f>
        <v>34694</v>
      </c>
      <c r="AF8" s="113">
        <v>65534</v>
      </c>
      <c r="AG8" s="112">
        <f>168852-AH8-AI8-AJ8</f>
        <v>67797</v>
      </c>
      <c r="AH8" s="91">
        <v>36530</v>
      </c>
      <c r="AI8" s="91">
        <f>64525-AJ8</f>
        <v>21276</v>
      </c>
      <c r="AJ8" s="113">
        <v>43249</v>
      </c>
      <c r="AK8" s="112">
        <f>117756-AL8-AM8-AN8</f>
        <v>26977</v>
      </c>
      <c r="AL8" s="91">
        <v>27111</v>
      </c>
      <c r="AM8" s="91">
        <v>19820</v>
      </c>
      <c r="AN8" s="113">
        <v>43848</v>
      </c>
      <c r="AO8" s="14"/>
    </row>
    <row r="9" spans="2:41" s="1" customFormat="1" hidden="1" outlineLevel="1">
      <c r="B9" s="86" t="s">
        <v>122</v>
      </c>
      <c r="C9" s="95">
        <v>101650</v>
      </c>
      <c r="D9" s="91">
        <v>77278</v>
      </c>
      <c r="E9" s="112">
        <f>272276-F9-G9-H9</f>
        <v>108716</v>
      </c>
      <c r="F9" s="91">
        <v>68005</v>
      </c>
      <c r="G9" s="91">
        <f>95555-H9</f>
        <v>58702</v>
      </c>
      <c r="H9" s="113">
        <v>36853</v>
      </c>
      <c r="I9" s="112">
        <f>165161-J9-K9-L9</f>
        <v>36117</v>
      </c>
      <c r="J9" s="91">
        <v>63968</v>
      </c>
      <c r="K9" s="91">
        <f>65076-L9</f>
        <v>42224</v>
      </c>
      <c r="L9" s="113">
        <v>22852</v>
      </c>
      <c r="M9" s="112">
        <f>251429-N9-O9-P9</f>
        <v>12739</v>
      </c>
      <c r="N9" s="91">
        <v>124222</v>
      </c>
      <c r="O9" s="91">
        <f>114468-P9</f>
        <v>72621</v>
      </c>
      <c r="P9" s="113">
        <v>41847</v>
      </c>
      <c r="Q9" s="112">
        <f>79761-R9-S9-T9</f>
        <v>67108</v>
      </c>
      <c r="R9" s="91">
        <v>31986</v>
      </c>
      <c r="S9" s="91">
        <f>-19333-T9</f>
        <v>-24364</v>
      </c>
      <c r="T9" s="113">
        <v>5031</v>
      </c>
      <c r="U9" s="112">
        <f>91951-V9-W9-X9</f>
        <v>18901</v>
      </c>
      <c r="V9" s="91">
        <v>28307</v>
      </c>
      <c r="W9" s="91">
        <f>44743-X9</f>
        <v>10695</v>
      </c>
      <c r="X9" s="113">
        <v>34048</v>
      </c>
      <c r="Y9" s="112">
        <f>42624-Z9-AA9-AB9</f>
        <v>6163</v>
      </c>
      <c r="Z9" s="91">
        <v>31125</v>
      </c>
      <c r="AA9" s="91">
        <f>5336-AB9</f>
        <v>4903</v>
      </c>
      <c r="AB9" s="113">
        <v>433</v>
      </c>
      <c r="AC9" s="112">
        <f>67192-AD9-AE9-AF9</f>
        <v>-874</v>
      </c>
      <c r="AD9" s="91">
        <v>10445</v>
      </c>
      <c r="AE9" s="91">
        <f>57621-AF9</f>
        <v>24343</v>
      </c>
      <c r="AF9" s="113">
        <v>33278</v>
      </c>
      <c r="AG9" s="112">
        <f>67659-AH9-AI9-AJ9</f>
        <v>-2463</v>
      </c>
      <c r="AH9" s="91">
        <v>29380</v>
      </c>
      <c r="AI9" s="91">
        <f>40742-AJ9</f>
        <v>28960</v>
      </c>
      <c r="AJ9" s="113">
        <v>11782</v>
      </c>
      <c r="AK9" s="112">
        <f>71385-AL9-AM9-AN9</f>
        <v>39500</v>
      </c>
      <c r="AL9" s="91">
        <v>3742</v>
      </c>
      <c r="AM9" s="91">
        <v>5932</v>
      </c>
      <c r="AN9" s="113">
        <v>22211</v>
      </c>
      <c r="AO9" s="14"/>
    </row>
    <row r="10" spans="2:41" s="1" customFormat="1" hidden="1" outlineLevel="1">
      <c r="B10" s="86" t="s">
        <v>123</v>
      </c>
      <c r="C10" s="95">
        <v>14400</v>
      </c>
      <c r="D10" s="91">
        <v>6498</v>
      </c>
      <c r="E10" s="112">
        <f>44762-F10-G10-H10</f>
        <v>15129</v>
      </c>
      <c r="F10" s="91">
        <v>8700</v>
      </c>
      <c r="G10" s="91">
        <f>20933-H10</f>
        <v>14052</v>
      </c>
      <c r="H10" s="113">
        <v>6881</v>
      </c>
      <c r="I10" s="112">
        <f>24261-J10-K10-L10</f>
        <v>2677</v>
      </c>
      <c r="J10" s="91">
        <v>12219</v>
      </c>
      <c r="K10" s="91">
        <f>9365-L10</f>
        <v>2422</v>
      </c>
      <c r="L10" s="113">
        <v>6943</v>
      </c>
      <c r="M10" s="112">
        <f>36816-N10-O10-P10</f>
        <v>1117</v>
      </c>
      <c r="N10" s="91">
        <v>12550</v>
      </c>
      <c r="O10" s="91">
        <f>23149-P10</f>
        <v>11019</v>
      </c>
      <c r="P10" s="113">
        <v>12130</v>
      </c>
      <c r="Q10" s="112">
        <f>34885-R10-S10-T10</f>
        <v>16496</v>
      </c>
      <c r="R10" s="91">
        <v>8167</v>
      </c>
      <c r="S10" s="91">
        <f>10222-T10</f>
        <v>3573</v>
      </c>
      <c r="T10" s="113">
        <v>6649</v>
      </c>
      <c r="U10" s="112">
        <f>12885-V10-W10-X10</f>
        <v>4373</v>
      </c>
      <c r="V10" s="91">
        <v>4112</v>
      </c>
      <c r="W10" s="91">
        <f>4400-X10</f>
        <v>1900</v>
      </c>
      <c r="X10" s="113">
        <v>2500</v>
      </c>
      <c r="Y10" s="112">
        <f>2313-Z10-AA10-AB10</f>
        <v>-56</v>
      </c>
      <c r="Z10" s="91">
        <v>1207</v>
      </c>
      <c r="AA10" s="91">
        <f>1162-AB10</f>
        <v>535</v>
      </c>
      <c r="AB10" s="113">
        <v>627</v>
      </c>
      <c r="AC10" s="112">
        <f>2878-AD10-AE10-AF10</f>
        <v>423</v>
      </c>
      <c r="AD10" s="91">
        <v>187</v>
      </c>
      <c r="AE10" s="91">
        <f>2268-AF10</f>
        <v>1312</v>
      </c>
      <c r="AF10" s="113">
        <v>956</v>
      </c>
      <c r="AG10" s="112">
        <f>1899-AH10-AI10-AJ10</f>
        <v>-972</v>
      </c>
      <c r="AH10" s="91">
        <v>918</v>
      </c>
      <c r="AI10" s="91">
        <f>1953-AJ10</f>
        <v>1482</v>
      </c>
      <c r="AJ10" s="113">
        <v>471</v>
      </c>
      <c r="AK10" s="112">
        <f>1454-AL10-AM10-AN10</f>
        <v>510</v>
      </c>
      <c r="AL10" s="91">
        <v>389</v>
      </c>
      <c r="AM10" s="91">
        <v>259</v>
      </c>
      <c r="AN10" s="113">
        <v>296</v>
      </c>
      <c r="AO10" s="14"/>
    </row>
    <row r="11" spans="2:41" s="1" customFormat="1" hidden="1" outlineLevel="1">
      <c r="B11" s="86" t="s">
        <v>124</v>
      </c>
      <c r="C11" s="95">
        <v>-11</v>
      </c>
      <c r="D11" s="91">
        <v>68</v>
      </c>
      <c r="E11" s="112">
        <f>735-F11-G11-H11</f>
        <v>465</v>
      </c>
      <c r="F11" s="91">
        <v>-158</v>
      </c>
      <c r="G11" s="91">
        <f>428-H11</f>
        <v>170</v>
      </c>
      <c r="H11" s="113">
        <v>258</v>
      </c>
      <c r="I11" s="112">
        <f>1079-J11-K11-L11</f>
        <v>-94</v>
      </c>
      <c r="J11" s="91">
        <v>480</v>
      </c>
      <c r="K11" s="91">
        <f>693-L11</f>
        <v>516</v>
      </c>
      <c r="L11" s="113">
        <v>177</v>
      </c>
      <c r="M11" s="112">
        <f>796-N11-O11-P11</f>
        <v>248</v>
      </c>
      <c r="N11" s="91">
        <v>1778</v>
      </c>
      <c r="O11" s="91">
        <f>-1230-P11</f>
        <v>149</v>
      </c>
      <c r="P11" s="113">
        <v>-1379</v>
      </c>
      <c r="Q11" s="112">
        <f>223-R11-S11-T11</f>
        <v>86</v>
      </c>
      <c r="R11" s="91">
        <v>60</v>
      </c>
      <c r="S11" s="91">
        <f>77-T11</f>
        <v>-1</v>
      </c>
      <c r="T11" s="113">
        <v>78</v>
      </c>
      <c r="U11" s="112">
        <f>198-V11-W11-X11</f>
        <v>6</v>
      </c>
      <c r="V11" s="91">
        <v>54</v>
      </c>
      <c r="W11" s="91">
        <f>138-X11</f>
        <v>-25</v>
      </c>
      <c r="X11" s="113">
        <v>163</v>
      </c>
      <c r="Y11" s="112">
        <f>771-Z11-AA11-AB11</f>
        <v>-296</v>
      </c>
      <c r="Z11" s="91">
        <v>404</v>
      </c>
      <c r="AA11" s="91">
        <f>663-AB11</f>
        <v>334</v>
      </c>
      <c r="AB11" s="113">
        <v>329</v>
      </c>
      <c r="AC11" s="112">
        <f>589-AD11-AE11-AF11</f>
        <v>272</v>
      </c>
      <c r="AD11" s="91">
        <v>-5</v>
      </c>
      <c r="AE11" s="91">
        <f>322-AF11</f>
        <v>173</v>
      </c>
      <c r="AF11" s="113">
        <v>149</v>
      </c>
      <c r="AG11" s="112">
        <f>-83-AH11-AI11-AJ11</f>
        <v>3</v>
      </c>
      <c r="AH11" s="91">
        <v>171</v>
      </c>
      <c r="AI11" s="91">
        <f>-257-AJ11</f>
        <v>-134</v>
      </c>
      <c r="AJ11" s="113">
        <v>-123</v>
      </c>
      <c r="AK11" s="112">
        <f>1116-AL11-AM11-AN11</f>
        <v>-235</v>
      </c>
      <c r="AL11" s="91">
        <v>113</v>
      </c>
      <c r="AM11" s="91">
        <v>371</v>
      </c>
      <c r="AN11" s="113">
        <v>867</v>
      </c>
      <c r="AO11" s="14"/>
    </row>
    <row r="12" spans="2:41" s="1" customFormat="1" hidden="1" outlineLevel="1">
      <c r="B12" s="86" t="s">
        <v>125</v>
      </c>
      <c r="C12" s="95">
        <v>0</v>
      </c>
      <c r="D12" s="91">
        <v>0</v>
      </c>
      <c r="E12" s="112">
        <v>0</v>
      </c>
      <c r="F12" s="91">
        <v>0</v>
      </c>
      <c r="G12" s="91">
        <v>0</v>
      </c>
      <c r="H12" s="113">
        <v>0</v>
      </c>
      <c r="I12" s="112">
        <v>0</v>
      </c>
      <c r="J12" s="91">
        <v>0</v>
      </c>
      <c r="K12" s="91">
        <v>0</v>
      </c>
      <c r="L12" s="113">
        <v>0</v>
      </c>
      <c r="M12" s="112">
        <v>0</v>
      </c>
      <c r="N12" s="91">
        <v>0</v>
      </c>
      <c r="O12" s="91">
        <v>0</v>
      </c>
      <c r="P12" s="113">
        <v>0</v>
      </c>
      <c r="Q12" s="112">
        <v>0</v>
      </c>
      <c r="R12" s="91">
        <v>0</v>
      </c>
      <c r="S12" s="91">
        <v>0</v>
      </c>
      <c r="T12" s="113">
        <v>0</v>
      </c>
      <c r="U12" s="112">
        <v>0</v>
      </c>
      <c r="V12" s="91">
        <v>0</v>
      </c>
      <c r="W12" s="91">
        <v>0</v>
      </c>
      <c r="X12" s="113">
        <v>0</v>
      </c>
      <c r="Y12" s="112">
        <v>0</v>
      </c>
      <c r="Z12" s="91">
        <v>0</v>
      </c>
      <c r="AA12" s="91">
        <v>0</v>
      </c>
      <c r="AB12" s="113">
        <v>0</v>
      </c>
      <c r="AC12" s="112">
        <v>0</v>
      </c>
      <c r="AD12" s="91">
        <v>0</v>
      </c>
      <c r="AE12" s="91">
        <f>3947-AF12</f>
        <v>1245</v>
      </c>
      <c r="AF12" s="113">
        <v>2702</v>
      </c>
      <c r="AG12" s="112">
        <f>6884-AH12-AI12-AJ12</f>
        <v>1765</v>
      </c>
      <c r="AH12" s="91">
        <v>1376</v>
      </c>
      <c r="AI12" s="91">
        <f>3743-AJ12</f>
        <v>1661</v>
      </c>
      <c r="AJ12" s="113">
        <v>2082</v>
      </c>
      <c r="AK12" s="112">
        <f>5332-AL12-AM12-AN12</f>
        <v>1980</v>
      </c>
      <c r="AL12" s="91">
        <v>1114</v>
      </c>
      <c r="AM12" s="91">
        <v>961</v>
      </c>
      <c r="AN12" s="113">
        <v>1277</v>
      </c>
      <c r="AO12" s="14"/>
    </row>
    <row r="13" spans="2:41" s="1" customFormat="1" hidden="1" outlineLevel="1">
      <c r="B13" s="86" t="s">
        <v>126</v>
      </c>
      <c r="C13" s="95">
        <v>13240</v>
      </c>
      <c r="D13" s="91">
        <v>22888</v>
      </c>
      <c r="E13" s="112">
        <f>30654-F13-G13-H13</f>
        <v>9391</v>
      </c>
      <c r="F13" s="91">
        <v>2439</v>
      </c>
      <c r="G13" s="91">
        <f>18824-H13</f>
        <v>10697</v>
      </c>
      <c r="H13" s="113">
        <v>8127</v>
      </c>
      <c r="I13" s="112">
        <f>11050-J13-K13-L13</f>
        <v>3544</v>
      </c>
      <c r="J13" s="91">
        <v>961</v>
      </c>
      <c r="K13" s="91">
        <f>6545-L13</f>
        <v>4147</v>
      </c>
      <c r="L13" s="113">
        <v>2398</v>
      </c>
      <c r="M13" s="112">
        <f>3494-N13-O13-P13</f>
        <v>902</v>
      </c>
      <c r="N13" s="91">
        <v>441</v>
      </c>
      <c r="O13" s="91">
        <f>2151-P13</f>
        <v>-572</v>
      </c>
      <c r="P13" s="113">
        <v>2723</v>
      </c>
      <c r="Q13" s="112">
        <f>-689-R13-S13-T13</f>
        <v>1574</v>
      </c>
      <c r="R13" s="91">
        <v>-796</v>
      </c>
      <c r="S13" s="91">
        <f>-1467-T13</f>
        <v>-1606</v>
      </c>
      <c r="T13" s="113">
        <v>139</v>
      </c>
      <c r="U13" s="112">
        <f>4988-V13-W13-X13</f>
        <v>-3888</v>
      </c>
      <c r="V13" s="91">
        <v>2878</v>
      </c>
      <c r="W13" s="91">
        <f>5998-X13</f>
        <v>4159</v>
      </c>
      <c r="X13" s="113">
        <v>1839</v>
      </c>
      <c r="Y13" s="112">
        <f>1199-Z13-AA13-AB13</f>
        <v>531</v>
      </c>
      <c r="Z13" s="91">
        <v>268</v>
      </c>
      <c r="AA13" s="91">
        <f>400-AB13</f>
        <v>222</v>
      </c>
      <c r="AB13" s="113">
        <v>178</v>
      </c>
      <c r="AC13" s="112">
        <f>99-AF13-AE13-AD13</f>
        <v>87</v>
      </c>
      <c r="AD13" s="91">
        <v>46</v>
      </c>
      <c r="AE13" s="91">
        <f>-34-AF13</f>
        <v>-42</v>
      </c>
      <c r="AF13" s="113">
        <v>8</v>
      </c>
      <c r="AG13" s="112">
        <f>-AH13-AI13</f>
        <v>859</v>
      </c>
      <c r="AH13" s="91">
        <v>-3</v>
      </c>
      <c r="AI13" s="91">
        <v>-856</v>
      </c>
      <c r="AJ13" s="113"/>
      <c r="AK13" s="112"/>
      <c r="AL13" s="91">
        <v>0</v>
      </c>
      <c r="AM13" s="91">
        <v>0</v>
      </c>
      <c r="AN13" s="113">
        <v>0</v>
      </c>
      <c r="AO13" s="14"/>
    </row>
    <row r="14" spans="2:41" s="1" customFormat="1" hidden="1" outlineLevel="1">
      <c r="B14" s="86" t="s">
        <v>127</v>
      </c>
      <c r="C14" s="95">
        <v>-4488</v>
      </c>
      <c r="D14" s="91">
        <v>-3772</v>
      </c>
      <c r="E14" s="112">
        <f>-12629-F14-G14-H14</f>
        <v>-6337</v>
      </c>
      <c r="F14" s="91">
        <v>-2650</v>
      </c>
      <c r="G14" s="91">
        <f>-3642-H14</f>
        <v>-2053</v>
      </c>
      <c r="H14" s="113">
        <v>-1589</v>
      </c>
      <c r="I14" s="112">
        <f>-9428-J14-K14-L14</f>
        <v>-2310</v>
      </c>
      <c r="J14" s="91">
        <v>-1175</v>
      </c>
      <c r="K14" s="91">
        <f>-5943-L14</f>
        <v>-3345</v>
      </c>
      <c r="L14" s="113">
        <v>-2598</v>
      </c>
      <c r="M14" s="112">
        <f>-5653-N14-O14-P14</f>
        <v>-1487</v>
      </c>
      <c r="N14" s="91">
        <v>-1497</v>
      </c>
      <c r="O14" s="91">
        <f>-2669-P14</f>
        <v>-1486</v>
      </c>
      <c r="P14" s="113">
        <v>-1183</v>
      </c>
      <c r="Q14" s="112">
        <f>-2700-R14-S14-T14</f>
        <v>-1131</v>
      </c>
      <c r="R14" s="91">
        <v>-467</v>
      </c>
      <c r="S14" s="91">
        <f>-1102-T14</f>
        <v>-451</v>
      </c>
      <c r="T14" s="113">
        <v>-651</v>
      </c>
      <c r="U14" s="112">
        <f>-1580-V14-W14-X14</f>
        <v>-494</v>
      </c>
      <c r="V14" s="91">
        <v>-627</v>
      </c>
      <c r="W14" s="91">
        <f>-459-X14</f>
        <v>-340</v>
      </c>
      <c r="X14" s="113">
        <v>-119</v>
      </c>
      <c r="Y14" s="112">
        <f>-300-Z14-AA14-AB14</f>
        <v>-150</v>
      </c>
      <c r="Z14" s="91">
        <v>-61</v>
      </c>
      <c r="AA14" s="91">
        <f>-89-AB14</f>
        <v>-18</v>
      </c>
      <c r="AB14" s="113">
        <v>-71</v>
      </c>
      <c r="AC14" s="112">
        <f>-3363-AD14-AE14-AF14</f>
        <v>-732</v>
      </c>
      <c r="AD14" s="91">
        <v>-1049</v>
      </c>
      <c r="AE14" s="91">
        <f>-1582-AF14</f>
        <v>-650</v>
      </c>
      <c r="AF14" s="113">
        <v>-932</v>
      </c>
      <c r="AG14" s="112">
        <f>-3421-AH14-AI14-AJ14</f>
        <v>-595</v>
      </c>
      <c r="AH14" s="91">
        <v>-1051</v>
      </c>
      <c r="AI14" s="91">
        <f>-1775-AJ14</f>
        <v>-978</v>
      </c>
      <c r="AJ14" s="113">
        <v>-797</v>
      </c>
      <c r="AK14" s="112">
        <f>-3531-AL14-AM14-AN14</f>
        <v>-768</v>
      </c>
      <c r="AL14" s="91">
        <v>-663</v>
      </c>
      <c r="AM14" s="91">
        <v>-1213</v>
      </c>
      <c r="AN14" s="113">
        <v>-887</v>
      </c>
      <c r="AO14" s="14"/>
    </row>
    <row r="15" spans="2:41" s="1" customFormat="1" hidden="1" outlineLevel="1">
      <c r="B15" s="86" t="s">
        <v>128</v>
      </c>
      <c r="C15" s="95">
        <v>-11693</v>
      </c>
      <c r="D15" s="91">
        <v>-11560</v>
      </c>
      <c r="E15" s="112">
        <f>-54623-F15-G15-H15</f>
        <v>-17519</v>
      </c>
      <c r="F15" s="91">
        <v>-11286</v>
      </c>
      <c r="G15" s="91">
        <f>-25818-H15</f>
        <v>-13288</v>
      </c>
      <c r="H15" s="113">
        <v>-12530</v>
      </c>
      <c r="I15" s="112">
        <f>-49764-J15-K15-L15</f>
        <v>-12908</v>
      </c>
      <c r="J15" s="91">
        <v>-13902</v>
      </c>
      <c r="K15" s="91">
        <f>-22954-L15</f>
        <v>-11203</v>
      </c>
      <c r="L15" s="113">
        <v>-11751</v>
      </c>
      <c r="M15" s="112">
        <f>-38460-N15-O15-P15</f>
        <v>-10082</v>
      </c>
      <c r="N15" s="91">
        <v>-10239</v>
      </c>
      <c r="O15" s="91">
        <f>-18139-P15</f>
        <v>-10140</v>
      </c>
      <c r="P15" s="113">
        <v>-7999</v>
      </c>
      <c r="Q15" s="112">
        <f>-16279-R15-S15-T15</f>
        <v>-6612</v>
      </c>
      <c r="R15" s="91">
        <v>-4574</v>
      </c>
      <c r="S15" s="91">
        <f>-5093-T15</f>
        <v>-2633</v>
      </c>
      <c r="T15" s="113">
        <v>-2460</v>
      </c>
      <c r="U15" s="112">
        <f>-5520-V15-W15-X15</f>
        <v>-1731</v>
      </c>
      <c r="V15" s="91">
        <v>-1506</v>
      </c>
      <c r="W15" s="91">
        <f>-2283-X15</f>
        <v>-1634</v>
      </c>
      <c r="X15" s="113">
        <v>-649</v>
      </c>
      <c r="Y15" s="112">
        <f>-638-Z15-AA15-AB15</f>
        <v>286</v>
      </c>
      <c r="Z15" s="91">
        <v>-344</v>
      </c>
      <c r="AA15" s="91">
        <f>-580-AB15</f>
        <v>-294</v>
      </c>
      <c r="AB15" s="113">
        <v>-286</v>
      </c>
      <c r="AC15" s="112">
        <f>-1292-AD15-AE15-AF15</f>
        <v>-259</v>
      </c>
      <c r="AD15" s="91">
        <v>-261</v>
      </c>
      <c r="AE15" s="91">
        <f>-772-AF15</f>
        <v>-282</v>
      </c>
      <c r="AF15" s="113">
        <v>-490</v>
      </c>
      <c r="AG15" s="112">
        <f>-5700-AH15-AI15-AJ15</f>
        <v>-1872</v>
      </c>
      <c r="AH15" s="91">
        <v>-869</v>
      </c>
      <c r="AI15" s="91">
        <f>-2959-AJ15</f>
        <v>-1114</v>
      </c>
      <c r="AJ15" s="113">
        <v>-1845</v>
      </c>
      <c r="AK15" s="112">
        <f>-6365-AL15-AM15-AN15</f>
        <v>-2358</v>
      </c>
      <c r="AL15" s="91">
        <v>-1921</v>
      </c>
      <c r="AM15" s="91">
        <v>-1257</v>
      </c>
      <c r="AN15" s="113">
        <v>-829</v>
      </c>
      <c r="AO15" s="14"/>
    </row>
    <row r="16" spans="2:41" s="1" customFormat="1" collapsed="1">
      <c r="B16" s="9" t="s">
        <v>103</v>
      </c>
      <c r="C16" s="94">
        <f t="shared" ref="C16" si="9">SUM(C17:C18)</f>
        <v>16906</v>
      </c>
      <c r="D16" s="89">
        <f t="shared" ref="D16:AN16" si="10">SUM(D17:D18)</f>
        <v>17807</v>
      </c>
      <c r="E16" s="110">
        <f t="shared" si="10"/>
        <v>16048</v>
      </c>
      <c r="F16" s="89">
        <f t="shared" si="10"/>
        <v>14113</v>
      </c>
      <c r="G16" s="89">
        <f t="shared" si="10"/>
        <v>15099</v>
      </c>
      <c r="H16" s="111">
        <f t="shared" si="10"/>
        <v>13686</v>
      </c>
      <c r="I16" s="110">
        <f t="shared" si="10"/>
        <v>12977</v>
      </c>
      <c r="J16" s="89">
        <f t="shared" si="10"/>
        <v>5267</v>
      </c>
      <c r="K16" s="89">
        <f t="shared" si="10"/>
        <v>5889</v>
      </c>
      <c r="L16" s="111">
        <f t="shared" si="10"/>
        <v>5946</v>
      </c>
      <c r="M16" s="110">
        <f t="shared" si="10"/>
        <v>5178</v>
      </c>
      <c r="N16" s="89">
        <f t="shared" si="10"/>
        <v>2370</v>
      </c>
      <c r="O16" s="89">
        <f t="shared" si="10"/>
        <v>156</v>
      </c>
      <c r="P16" s="111">
        <f t="shared" si="10"/>
        <v>1</v>
      </c>
      <c r="Q16" s="110">
        <f t="shared" si="10"/>
        <v>0</v>
      </c>
      <c r="R16" s="89">
        <f t="shared" si="10"/>
        <v>0</v>
      </c>
      <c r="S16" s="89">
        <f t="shared" si="10"/>
        <v>0</v>
      </c>
      <c r="T16" s="111">
        <f t="shared" si="10"/>
        <v>0</v>
      </c>
      <c r="U16" s="110">
        <f t="shared" si="10"/>
        <v>0</v>
      </c>
      <c r="V16" s="89">
        <f t="shared" si="10"/>
        <v>0</v>
      </c>
      <c r="W16" s="89">
        <f t="shared" si="10"/>
        <v>0</v>
      </c>
      <c r="X16" s="111">
        <f t="shared" si="10"/>
        <v>0</v>
      </c>
      <c r="Y16" s="110">
        <f t="shared" si="10"/>
        <v>0</v>
      </c>
      <c r="Z16" s="89">
        <f t="shared" si="10"/>
        <v>0</v>
      </c>
      <c r="AA16" s="89">
        <f t="shared" si="10"/>
        <v>0</v>
      </c>
      <c r="AB16" s="111">
        <f t="shared" si="10"/>
        <v>0</v>
      </c>
      <c r="AC16" s="110">
        <f t="shared" si="10"/>
        <v>0</v>
      </c>
      <c r="AD16" s="89">
        <f t="shared" si="10"/>
        <v>0</v>
      </c>
      <c r="AE16" s="89">
        <f t="shared" si="10"/>
        <v>0</v>
      </c>
      <c r="AF16" s="111">
        <f t="shared" si="10"/>
        <v>0</v>
      </c>
      <c r="AG16" s="110">
        <f t="shared" si="10"/>
        <v>0</v>
      </c>
      <c r="AH16" s="89">
        <f t="shared" si="10"/>
        <v>0</v>
      </c>
      <c r="AI16" s="89">
        <f t="shared" si="10"/>
        <v>0</v>
      </c>
      <c r="AJ16" s="111">
        <f t="shared" si="10"/>
        <v>0</v>
      </c>
      <c r="AK16" s="110">
        <f t="shared" si="10"/>
        <v>0</v>
      </c>
      <c r="AL16" s="89">
        <f t="shared" si="10"/>
        <v>0</v>
      </c>
      <c r="AM16" s="89">
        <f t="shared" si="10"/>
        <v>0</v>
      </c>
      <c r="AN16" s="111">
        <f t="shared" si="10"/>
        <v>0</v>
      </c>
      <c r="AO16" s="14"/>
    </row>
    <row r="17" spans="2:41" s="1" customFormat="1" hidden="1" outlineLevel="1">
      <c r="B17" s="86" t="s">
        <v>118</v>
      </c>
      <c r="C17" s="95">
        <v>33342</v>
      </c>
      <c r="D17" s="91">
        <v>32344</v>
      </c>
      <c r="E17" s="112">
        <f>105568-F17-G17-H17</f>
        <v>30331</v>
      </c>
      <c r="F17" s="91">
        <v>27252</v>
      </c>
      <c r="G17" s="91">
        <v>25979</v>
      </c>
      <c r="H17" s="113">
        <v>22006</v>
      </c>
      <c r="I17" s="112">
        <f>34061-J17-K17-L17</f>
        <v>16959</v>
      </c>
      <c r="J17" s="91">
        <f>17102-K17-L17</f>
        <v>5267</v>
      </c>
      <c r="K17" s="91">
        <f>11835-L17</f>
        <v>5889</v>
      </c>
      <c r="L17" s="113">
        <v>5946</v>
      </c>
      <c r="M17" s="112">
        <v>5178</v>
      </c>
      <c r="N17" s="91">
        <v>2370</v>
      </c>
      <c r="O17" s="91">
        <v>156</v>
      </c>
      <c r="P17" s="113">
        <v>1</v>
      </c>
      <c r="Q17" s="112">
        <v>0</v>
      </c>
      <c r="R17" s="91">
        <v>0</v>
      </c>
      <c r="S17" s="91">
        <v>0</v>
      </c>
      <c r="T17" s="113">
        <v>0</v>
      </c>
      <c r="U17" s="112">
        <v>0</v>
      </c>
      <c r="V17" s="91">
        <v>0</v>
      </c>
      <c r="W17" s="91">
        <v>0</v>
      </c>
      <c r="X17" s="113">
        <v>0</v>
      </c>
      <c r="Y17" s="112">
        <v>0</v>
      </c>
      <c r="Z17" s="91">
        <v>0</v>
      </c>
      <c r="AA17" s="91">
        <v>0</v>
      </c>
      <c r="AB17" s="113">
        <v>0</v>
      </c>
      <c r="AC17" s="112">
        <v>0</v>
      </c>
      <c r="AD17" s="91">
        <v>0</v>
      </c>
      <c r="AE17" s="91">
        <v>0</v>
      </c>
      <c r="AF17" s="113">
        <v>0</v>
      </c>
      <c r="AG17" s="112">
        <v>0</v>
      </c>
      <c r="AH17" s="91">
        <v>0</v>
      </c>
      <c r="AI17" s="91">
        <v>0</v>
      </c>
      <c r="AJ17" s="113">
        <v>0</v>
      </c>
      <c r="AK17" s="112">
        <v>0</v>
      </c>
      <c r="AL17" s="91">
        <v>0</v>
      </c>
      <c r="AM17" s="91">
        <v>0</v>
      </c>
      <c r="AN17" s="113">
        <v>0</v>
      </c>
      <c r="AO17" s="14"/>
    </row>
    <row r="18" spans="2:41" s="1" customFormat="1" hidden="1" outlineLevel="1">
      <c r="B18" s="86" t="s">
        <v>119</v>
      </c>
      <c r="C18" s="95">
        <v>-16436</v>
      </c>
      <c r="D18" s="91">
        <v>-14537</v>
      </c>
      <c r="E18" s="112">
        <f>-46622-F18-G18-H18</f>
        <v>-14283</v>
      </c>
      <c r="F18" s="91">
        <v>-13139</v>
      </c>
      <c r="G18" s="91">
        <v>-10880</v>
      </c>
      <c r="H18" s="113">
        <v>-8320</v>
      </c>
      <c r="I18" s="112">
        <v>-3982</v>
      </c>
      <c r="J18" s="91">
        <v>0</v>
      </c>
      <c r="K18" s="91">
        <v>0</v>
      </c>
      <c r="L18" s="113">
        <v>0</v>
      </c>
      <c r="M18" s="112">
        <v>0</v>
      </c>
      <c r="N18" s="91">
        <v>0</v>
      </c>
      <c r="O18" s="91">
        <v>0</v>
      </c>
      <c r="P18" s="113">
        <v>0</v>
      </c>
      <c r="Q18" s="112">
        <v>0</v>
      </c>
      <c r="R18" s="91">
        <v>0</v>
      </c>
      <c r="S18" s="91">
        <v>0</v>
      </c>
      <c r="T18" s="113">
        <v>0</v>
      </c>
      <c r="U18" s="112">
        <v>0</v>
      </c>
      <c r="V18" s="91">
        <v>0</v>
      </c>
      <c r="W18" s="91">
        <v>0</v>
      </c>
      <c r="X18" s="113">
        <v>0</v>
      </c>
      <c r="Y18" s="112">
        <v>0</v>
      </c>
      <c r="Z18" s="91">
        <v>0</v>
      </c>
      <c r="AA18" s="91">
        <v>0</v>
      </c>
      <c r="AB18" s="113">
        <v>0</v>
      </c>
      <c r="AC18" s="112">
        <v>0</v>
      </c>
      <c r="AD18" s="91">
        <v>0</v>
      </c>
      <c r="AE18" s="91">
        <v>0</v>
      </c>
      <c r="AF18" s="113">
        <v>0</v>
      </c>
      <c r="AG18" s="112">
        <v>0</v>
      </c>
      <c r="AH18" s="91">
        <v>0</v>
      </c>
      <c r="AI18" s="91">
        <v>0</v>
      </c>
      <c r="AJ18" s="113">
        <v>0</v>
      </c>
      <c r="AK18" s="112">
        <v>0</v>
      </c>
      <c r="AL18" s="91">
        <v>0</v>
      </c>
      <c r="AM18" s="91">
        <v>0</v>
      </c>
      <c r="AN18" s="113">
        <v>0</v>
      </c>
      <c r="AO18" s="14"/>
    </row>
    <row r="19" spans="2:41" s="1" customFormat="1" collapsed="1">
      <c r="B19" s="9" t="s">
        <v>11</v>
      </c>
      <c r="C19" s="94">
        <v>4634</v>
      </c>
      <c r="D19" s="89">
        <v>4616</v>
      </c>
      <c r="E19" s="110">
        <v>3604</v>
      </c>
      <c r="F19" s="89">
        <v>2773</v>
      </c>
      <c r="G19" s="89">
        <v>3371</v>
      </c>
      <c r="H19" s="111">
        <v>2543</v>
      </c>
      <c r="I19" s="110">
        <v>2834</v>
      </c>
      <c r="J19" s="89">
        <v>2772</v>
      </c>
      <c r="K19" s="89">
        <v>3074</v>
      </c>
      <c r="L19" s="111">
        <v>3050</v>
      </c>
      <c r="M19" s="110">
        <v>2220</v>
      </c>
      <c r="N19" s="89">
        <v>1719</v>
      </c>
      <c r="O19" s="89">
        <v>1413</v>
      </c>
      <c r="P19" s="111">
        <v>1668</v>
      </c>
      <c r="Q19" s="110">
        <v>1254</v>
      </c>
      <c r="R19" s="89">
        <v>1269</v>
      </c>
      <c r="S19" s="89">
        <v>1215</v>
      </c>
      <c r="T19" s="111">
        <v>1296</v>
      </c>
      <c r="U19" s="110">
        <v>1181</v>
      </c>
      <c r="V19" s="89">
        <v>977</v>
      </c>
      <c r="W19" s="89">
        <v>1097</v>
      </c>
      <c r="X19" s="111">
        <v>1584</v>
      </c>
      <c r="Y19" s="110">
        <v>1167</v>
      </c>
      <c r="Z19" s="89">
        <v>1130</v>
      </c>
      <c r="AA19" s="89">
        <v>1701</v>
      </c>
      <c r="AB19" s="111">
        <v>1631</v>
      </c>
      <c r="AC19" s="110">
        <v>1537</v>
      </c>
      <c r="AD19" s="89">
        <v>1573</v>
      </c>
      <c r="AE19" s="89">
        <v>2366</v>
      </c>
      <c r="AF19" s="111">
        <v>1175</v>
      </c>
      <c r="AG19" s="110">
        <v>1172</v>
      </c>
      <c r="AH19" s="89">
        <v>1038</v>
      </c>
      <c r="AI19" s="89">
        <v>1195</v>
      </c>
      <c r="AJ19" s="111">
        <v>1052</v>
      </c>
      <c r="AK19" s="110">
        <v>1297</v>
      </c>
      <c r="AL19" s="89">
        <v>1289</v>
      </c>
      <c r="AM19" s="89">
        <v>1404</v>
      </c>
      <c r="AN19" s="111">
        <v>1294</v>
      </c>
      <c r="AO19" s="14"/>
    </row>
    <row r="20" spans="2:41" s="1" customFormat="1">
      <c r="B20" s="9" t="s">
        <v>12</v>
      </c>
      <c r="C20" s="94">
        <v>245</v>
      </c>
      <c r="D20" s="89">
        <v>25</v>
      </c>
      <c r="E20" s="110">
        <v>1260</v>
      </c>
      <c r="F20" s="89">
        <v>195</v>
      </c>
      <c r="G20" s="89">
        <v>48</v>
      </c>
      <c r="H20" s="111">
        <v>121</v>
      </c>
      <c r="I20" s="110">
        <v>2034</v>
      </c>
      <c r="J20" s="89">
        <v>6</v>
      </c>
      <c r="K20" s="89">
        <v>34</v>
      </c>
      <c r="L20" s="111">
        <v>11</v>
      </c>
      <c r="M20" s="110">
        <v>50</v>
      </c>
      <c r="N20" s="89">
        <v>2</v>
      </c>
      <c r="O20" s="89">
        <v>6</v>
      </c>
      <c r="P20" s="111">
        <v>11</v>
      </c>
      <c r="Q20" s="110">
        <v>1764</v>
      </c>
      <c r="R20" s="89">
        <v>29</v>
      </c>
      <c r="S20" s="89">
        <v>310</v>
      </c>
      <c r="T20" s="111">
        <v>5</v>
      </c>
      <c r="U20" s="110">
        <v>39</v>
      </c>
      <c r="V20" s="89">
        <v>5</v>
      </c>
      <c r="W20" s="89">
        <v>8</v>
      </c>
      <c r="X20" s="111">
        <v>71</v>
      </c>
      <c r="Y20" s="110">
        <v>527</v>
      </c>
      <c r="Z20" s="89">
        <v>30</v>
      </c>
      <c r="AA20" s="89">
        <v>6</v>
      </c>
      <c r="AB20" s="111">
        <v>6</v>
      </c>
      <c r="AC20" s="110">
        <v>106</v>
      </c>
      <c r="AD20" s="89">
        <v>-9</v>
      </c>
      <c r="AE20" s="89">
        <v>69</v>
      </c>
      <c r="AF20" s="111">
        <v>11</v>
      </c>
      <c r="AG20" s="110">
        <v>56</v>
      </c>
      <c r="AH20" s="89">
        <v>29</v>
      </c>
      <c r="AI20" s="89">
        <v>21</v>
      </c>
      <c r="AJ20" s="111">
        <v>16</v>
      </c>
      <c r="AK20" s="110">
        <v>34</v>
      </c>
      <c r="AL20" s="89">
        <v>19</v>
      </c>
      <c r="AM20" s="89">
        <v>17</v>
      </c>
      <c r="AN20" s="111">
        <v>6</v>
      </c>
      <c r="AO20" s="14"/>
    </row>
    <row r="21" spans="2:41" s="1" customFormat="1">
      <c r="B21" s="12" t="s">
        <v>25</v>
      </c>
      <c r="C21" s="87">
        <f>SUM(C6,C16,C19:C20)</f>
        <v>580597</v>
      </c>
      <c r="D21" s="88">
        <f>SUM(D6,D16,D19:D20)</f>
        <v>580294</v>
      </c>
      <c r="E21" s="114">
        <f t="shared" ref="E21:U21" si="11">SUM(E6,E16,E19:E20)</f>
        <v>465416</v>
      </c>
      <c r="F21" s="88">
        <f t="shared" si="11"/>
        <v>470234</v>
      </c>
      <c r="G21" s="88">
        <f t="shared" si="11"/>
        <v>381838</v>
      </c>
      <c r="H21" s="115">
        <f t="shared" si="11"/>
        <v>555948</v>
      </c>
      <c r="I21" s="114">
        <f t="shared" si="11"/>
        <v>506710</v>
      </c>
      <c r="J21" s="88">
        <f t="shared" si="11"/>
        <v>280988</v>
      </c>
      <c r="K21" s="88">
        <f t="shared" si="11"/>
        <v>293134</v>
      </c>
      <c r="L21" s="115">
        <f t="shared" si="11"/>
        <v>537553</v>
      </c>
      <c r="M21" s="114">
        <f t="shared" si="11"/>
        <v>221924</v>
      </c>
      <c r="N21" s="88">
        <f t="shared" si="11"/>
        <v>393659</v>
      </c>
      <c r="O21" s="88">
        <f t="shared" si="11"/>
        <v>396566</v>
      </c>
      <c r="P21" s="115">
        <f t="shared" si="11"/>
        <v>439805</v>
      </c>
      <c r="Q21" s="114">
        <f t="shared" si="11"/>
        <v>183567</v>
      </c>
      <c r="R21" s="88">
        <f t="shared" si="11"/>
        <v>200029</v>
      </c>
      <c r="S21" s="88">
        <f t="shared" si="11"/>
        <v>55302</v>
      </c>
      <c r="T21" s="115">
        <f t="shared" si="11"/>
        <v>186697</v>
      </c>
      <c r="U21" s="114">
        <f t="shared" si="11"/>
        <v>139962</v>
      </c>
      <c r="V21" s="88">
        <f>SUM(V6,V16,V19:V20)</f>
        <v>139630</v>
      </c>
      <c r="W21" s="88">
        <f t="shared" ref="W21:AN21" si="12">SUM(W6,W16,W19:W20)</f>
        <v>211494</v>
      </c>
      <c r="X21" s="115">
        <f t="shared" si="12"/>
        <v>306664</v>
      </c>
      <c r="Y21" s="114">
        <f t="shared" si="12"/>
        <v>89571</v>
      </c>
      <c r="Z21" s="88">
        <f t="shared" si="12"/>
        <v>60952</v>
      </c>
      <c r="AA21" s="88">
        <f t="shared" si="12"/>
        <v>47891</v>
      </c>
      <c r="AB21" s="115">
        <f t="shared" si="12"/>
        <v>40890</v>
      </c>
      <c r="AC21" s="114">
        <f t="shared" si="12"/>
        <v>42786</v>
      </c>
      <c r="AD21" s="88">
        <f t="shared" si="12"/>
        <v>47578</v>
      </c>
      <c r="AE21" s="88">
        <f t="shared" si="12"/>
        <v>84200</v>
      </c>
      <c r="AF21" s="115">
        <f t="shared" si="12"/>
        <v>113737</v>
      </c>
      <c r="AG21" s="114">
        <f t="shared" si="12"/>
        <v>75460</v>
      </c>
      <c r="AH21" s="88">
        <f t="shared" si="12"/>
        <v>73063</v>
      </c>
      <c r="AI21" s="88">
        <f t="shared" si="12"/>
        <v>66526</v>
      </c>
      <c r="AJ21" s="115">
        <f t="shared" si="12"/>
        <v>58718</v>
      </c>
      <c r="AK21" s="114">
        <f t="shared" si="12"/>
        <v>93959</v>
      </c>
      <c r="AL21" s="88">
        <f t="shared" si="12"/>
        <v>42802</v>
      </c>
      <c r="AM21" s="88">
        <f t="shared" si="12"/>
        <v>31050</v>
      </c>
      <c r="AN21" s="115">
        <f t="shared" si="12"/>
        <v>82765</v>
      </c>
      <c r="AO21" s="14"/>
    </row>
    <row r="22" spans="2:41" s="1" customFormat="1" ht="7.5" customHeight="1">
      <c r="B22" s="9"/>
      <c r="C22" s="85"/>
      <c r="D22" s="11"/>
      <c r="E22" s="31"/>
      <c r="F22" s="11"/>
      <c r="G22" s="11"/>
      <c r="H22" s="30"/>
      <c r="I22" s="31"/>
      <c r="J22" s="11"/>
      <c r="K22" s="11"/>
      <c r="L22" s="30"/>
      <c r="M22" s="31"/>
      <c r="N22" s="11"/>
      <c r="O22" s="11"/>
      <c r="P22" s="30"/>
      <c r="Q22" s="31"/>
      <c r="R22" s="11"/>
      <c r="S22" s="11"/>
      <c r="T22" s="30"/>
      <c r="U22" s="31"/>
      <c r="V22" s="11"/>
      <c r="W22" s="11"/>
      <c r="X22" s="11"/>
      <c r="Y22" s="31"/>
      <c r="Z22" s="11"/>
      <c r="AA22" s="11"/>
      <c r="AB22" s="11"/>
      <c r="AC22" s="37"/>
      <c r="AD22" s="9"/>
      <c r="AE22" s="9"/>
      <c r="AF22" s="28"/>
      <c r="AG22" s="29"/>
      <c r="AH22" s="9"/>
      <c r="AI22" s="9"/>
      <c r="AJ22" s="38"/>
      <c r="AK22" s="31"/>
      <c r="AL22" s="11"/>
      <c r="AM22" s="11"/>
      <c r="AN22" s="30"/>
      <c r="AO22" s="14"/>
    </row>
    <row r="23" spans="2:41" s="1" customFormat="1">
      <c r="B23" s="9" t="s">
        <v>0</v>
      </c>
      <c r="C23" s="94">
        <v>-123322</v>
      </c>
      <c r="D23" s="11">
        <v>-141034</v>
      </c>
      <c r="E23" s="31">
        <v>-116855</v>
      </c>
      <c r="F23" s="11">
        <v>-71613</v>
      </c>
      <c r="G23" s="11">
        <v>-75234</v>
      </c>
      <c r="H23" s="30">
        <v>-81106</v>
      </c>
      <c r="I23" s="31">
        <v>-69081</v>
      </c>
      <c r="J23" s="11">
        <v>-58585</v>
      </c>
      <c r="K23" s="11">
        <v>-54823</v>
      </c>
      <c r="L23" s="30">
        <v>-81435</v>
      </c>
      <c r="M23" s="31">
        <v>-68478</v>
      </c>
      <c r="N23" s="11">
        <v>-48579</v>
      </c>
      <c r="O23" s="11">
        <v>-54662</v>
      </c>
      <c r="P23" s="30">
        <v>-50650</v>
      </c>
      <c r="Q23" s="31">
        <v>-37201</v>
      </c>
      <c r="R23" s="11">
        <v>-24772</v>
      </c>
      <c r="S23" s="11">
        <v>-25078</v>
      </c>
      <c r="T23" s="30">
        <v>-33050</v>
      </c>
      <c r="U23" s="31">
        <v>-30861</v>
      </c>
      <c r="V23" s="11">
        <v>-17870</v>
      </c>
      <c r="W23" s="11">
        <v>-22260</v>
      </c>
      <c r="X23" s="30">
        <v>-16740</v>
      </c>
      <c r="Y23" s="31">
        <v>-10222</v>
      </c>
      <c r="Z23" s="11">
        <v>-8735</v>
      </c>
      <c r="AA23" s="11">
        <v>-9581</v>
      </c>
      <c r="AB23" s="11">
        <v>-9178</v>
      </c>
      <c r="AC23" s="31">
        <v>-7878</v>
      </c>
      <c r="AD23" s="11">
        <v>-8669</v>
      </c>
      <c r="AE23" s="11">
        <v>-8976</v>
      </c>
      <c r="AF23" s="28">
        <v>-7799</v>
      </c>
      <c r="AG23" s="29">
        <v>-5558</v>
      </c>
      <c r="AH23" s="11">
        <v>-5563</v>
      </c>
      <c r="AI23" s="11">
        <v>-6545</v>
      </c>
      <c r="AJ23" s="30">
        <v>-7175</v>
      </c>
      <c r="AK23" s="31">
        <v>-8997</v>
      </c>
      <c r="AL23" s="11">
        <v>-8041</v>
      </c>
      <c r="AM23" s="11">
        <v>-24310</v>
      </c>
      <c r="AN23" s="30">
        <v>-7990</v>
      </c>
      <c r="AO23" s="14"/>
    </row>
    <row r="24" spans="2:41" s="1" customFormat="1">
      <c r="B24" s="9" t="s">
        <v>13</v>
      </c>
      <c r="C24" s="94">
        <v>-97657</v>
      </c>
      <c r="D24" s="11">
        <v>-95043</v>
      </c>
      <c r="E24" s="31">
        <v>-84277</v>
      </c>
      <c r="F24" s="11">
        <v>-79018</v>
      </c>
      <c r="G24" s="11">
        <v>-75434</v>
      </c>
      <c r="H24" s="30">
        <v>-72845</v>
      </c>
      <c r="I24" s="31">
        <v>-70593</v>
      </c>
      <c r="J24" s="11">
        <v>-63767</v>
      </c>
      <c r="K24" s="11">
        <v>-61413</v>
      </c>
      <c r="L24" s="30">
        <v>-63367</v>
      </c>
      <c r="M24" s="31">
        <v>-50013</v>
      </c>
      <c r="N24" s="11">
        <v>-49036</v>
      </c>
      <c r="O24" s="11">
        <v>-46486</v>
      </c>
      <c r="P24" s="30">
        <v>-46492</v>
      </c>
      <c r="Q24" s="31">
        <v>-35404</v>
      </c>
      <c r="R24" s="11">
        <v>-36613</v>
      </c>
      <c r="S24" s="11">
        <v>-28353</v>
      </c>
      <c r="T24" s="30">
        <v>-30892</v>
      </c>
      <c r="U24" s="31">
        <v>-28070</v>
      </c>
      <c r="V24" s="11">
        <v>-25385</v>
      </c>
      <c r="W24" s="11">
        <v>-26904</v>
      </c>
      <c r="X24" s="30">
        <v>-38782</v>
      </c>
      <c r="Y24" s="31">
        <v>-24126</v>
      </c>
      <c r="Z24" s="11">
        <v>-21368</v>
      </c>
      <c r="AA24" s="11">
        <v>-20793</v>
      </c>
      <c r="AB24" s="11">
        <v>-19737</v>
      </c>
      <c r="AC24" s="31">
        <v>-19681</v>
      </c>
      <c r="AD24" s="11">
        <v>-19681</v>
      </c>
      <c r="AE24" s="11">
        <v>-19664</v>
      </c>
      <c r="AF24" s="28">
        <v>-19452</v>
      </c>
      <c r="AG24" s="29">
        <v>-19293</v>
      </c>
      <c r="AH24" s="11">
        <v>-17590</v>
      </c>
      <c r="AI24" s="11">
        <v>-17842</v>
      </c>
      <c r="AJ24" s="30">
        <v>-18425</v>
      </c>
      <c r="AK24" s="31">
        <v>-17156</v>
      </c>
      <c r="AL24" s="11">
        <v>-16174</v>
      </c>
      <c r="AM24" s="11">
        <v>-16259</v>
      </c>
      <c r="AN24" s="30">
        <v>-22275</v>
      </c>
      <c r="AO24" s="14"/>
    </row>
    <row r="25" spans="2:41" s="1" customFormat="1">
      <c r="B25" s="9" t="s">
        <v>100</v>
      </c>
      <c r="C25" s="94">
        <v>-23432</v>
      </c>
      <c r="D25" s="11">
        <v>-33834</v>
      </c>
      <c r="E25" s="31">
        <v>-28647</v>
      </c>
      <c r="F25" s="11">
        <v>-24722</v>
      </c>
      <c r="G25" s="11">
        <v>-22596</v>
      </c>
      <c r="H25" s="30">
        <v>-21324</v>
      </c>
      <c r="I25" s="31">
        <v>-18255</v>
      </c>
      <c r="J25" s="11">
        <v>-14576</v>
      </c>
      <c r="K25" s="11">
        <v>-13906</v>
      </c>
      <c r="L25" s="30">
        <v>-15079</v>
      </c>
      <c r="M25" s="31">
        <v>-13780</v>
      </c>
      <c r="N25" s="11">
        <v>-12995</v>
      </c>
      <c r="O25" s="11">
        <v>-14323</v>
      </c>
      <c r="P25" s="30">
        <v>-13267</v>
      </c>
      <c r="Q25" s="31">
        <f>-9776</f>
        <v>-9776</v>
      </c>
      <c r="R25" s="11">
        <v>-8620</v>
      </c>
      <c r="S25" s="11">
        <v>-8080</v>
      </c>
      <c r="T25" s="30">
        <v>-9711</v>
      </c>
      <c r="U25" s="31">
        <v>-6535</v>
      </c>
      <c r="V25" s="11">
        <v>-5480</v>
      </c>
      <c r="W25" s="11">
        <v>-5984</v>
      </c>
      <c r="X25" s="30">
        <v>-4540</v>
      </c>
      <c r="Y25" s="31">
        <v>-2282</v>
      </c>
      <c r="Z25" s="11">
        <v>-2143</v>
      </c>
      <c r="AA25" s="11">
        <v>-1872</v>
      </c>
      <c r="AB25" s="11">
        <v>-2032</v>
      </c>
      <c r="AC25" s="31">
        <v>-1984</v>
      </c>
      <c r="AD25" s="11">
        <v>-1609</v>
      </c>
      <c r="AE25" s="11">
        <v>-1699</v>
      </c>
      <c r="AF25" s="28">
        <v>-2335</v>
      </c>
      <c r="AG25" s="29">
        <v>-2147</v>
      </c>
      <c r="AH25" s="11">
        <v>-1196</v>
      </c>
      <c r="AI25" s="11">
        <v>-1122</v>
      </c>
      <c r="AJ25" s="30">
        <v>-1499</v>
      </c>
      <c r="AK25" s="31">
        <v>-939</v>
      </c>
      <c r="AL25" s="11">
        <v>-932</v>
      </c>
      <c r="AM25" s="11">
        <v>-1202</v>
      </c>
      <c r="AN25" s="30">
        <v>-1109</v>
      </c>
      <c r="AO25" s="14"/>
    </row>
    <row r="26" spans="2:41" s="1" customFormat="1">
      <c r="B26" s="9" t="s">
        <v>14</v>
      </c>
      <c r="C26" s="94">
        <v>-32456</v>
      </c>
      <c r="D26" s="11">
        <v>-29551</v>
      </c>
      <c r="E26" s="31">
        <v>-23048</v>
      </c>
      <c r="F26" s="11">
        <v>-20581</v>
      </c>
      <c r="G26" s="11">
        <v>-18636</v>
      </c>
      <c r="H26" s="30">
        <v>-16961</v>
      </c>
      <c r="I26" s="31">
        <v>-18645</v>
      </c>
      <c r="J26" s="11">
        <v>-15489</v>
      </c>
      <c r="K26" s="11">
        <v>-15945</v>
      </c>
      <c r="L26" s="30">
        <v>-14062</v>
      </c>
      <c r="M26" s="31">
        <v>-14865</v>
      </c>
      <c r="N26" s="11">
        <v>-12737</v>
      </c>
      <c r="O26" s="11">
        <v>-10992</v>
      </c>
      <c r="P26" s="30">
        <v>-11373</v>
      </c>
      <c r="Q26" s="31">
        <v>-11300</v>
      </c>
      <c r="R26" s="11">
        <v>-8762</v>
      </c>
      <c r="S26" s="11">
        <v>-9644</v>
      </c>
      <c r="T26" s="30">
        <v>-8728</v>
      </c>
      <c r="U26" s="31">
        <v>-9166</v>
      </c>
      <c r="V26" s="11">
        <v>-7045</v>
      </c>
      <c r="W26" s="11">
        <v>-5465</v>
      </c>
      <c r="X26" s="30">
        <v>-7767</v>
      </c>
      <c r="Y26" s="31">
        <v>-7540</v>
      </c>
      <c r="Z26" s="11">
        <v>-5737</v>
      </c>
      <c r="AA26" s="11">
        <v>-5546</v>
      </c>
      <c r="AB26" s="11">
        <v>-5815</v>
      </c>
      <c r="AC26" s="31">
        <v>-6575</v>
      </c>
      <c r="AD26" s="11">
        <v>-5605</v>
      </c>
      <c r="AE26" s="11">
        <v>-5891</v>
      </c>
      <c r="AF26" s="28">
        <v>-6838</v>
      </c>
      <c r="AG26" s="29">
        <v>-6514</v>
      </c>
      <c r="AH26" s="11">
        <v>-5304</v>
      </c>
      <c r="AI26" s="11">
        <v>-5774</v>
      </c>
      <c r="AJ26" s="30">
        <v>-4351</v>
      </c>
      <c r="AK26" s="31">
        <v>-5509</v>
      </c>
      <c r="AL26" s="11">
        <v>-4295</v>
      </c>
      <c r="AM26" s="11">
        <v>-6856</v>
      </c>
      <c r="AN26" s="30">
        <v>-3960</v>
      </c>
      <c r="AO26" s="14"/>
    </row>
    <row r="27" spans="2:41" s="1" customFormat="1">
      <c r="B27" s="9" t="s">
        <v>16</v>
      </c>
      <c r="C27" s="94">
        <v>-5978</v>
      </c>
      <c r="D27" s="11">
        <v>-5866</v>
      </c>
      <c r="E27" s="31">
        <v>-5123</v>
      </c>
      <c r="F27" s="11">
        <v>-5066</v>
      </c>
      <c r="G27" s="11">
        <v>-4968</v>
      </c>
      <c r="H27" s="30">
        <v>-4748</v>
      </c>
      <c r="I27" s="31">
        <v>-5271</v>
      </c>
      <c r="J27" s="11">
        <v>-4196</v>
      </c>
      <c r="K27" s="11">
        <v>-3984</v>
      </c>
      <c r="L27" s="30">
        <v>-3746</v>
      </c>
      <c r="M27" s="31">
        <v>-5123</v>
      </c>
      <c r="N27" s="11">
        <v>-1262</v>
      </c>
      <c r="O27" s="11">
        <v>-2368</v>
      </c>
      <c r="P27" s="30">
        <v>-2807</v>
      </c>
      <c r="Q27" s="31">
        <v>-1958</v>
      </c>
      <c r="R27" s="11">
        <v>-1044</v>
      </c>
      <c r="S27" s="11">
        <v>-601</v>
      </c>
      <c r="T27" s="30">
        <v>-484</v>
      </c>
      <c r="U27" s="31">
        <v>-4729</v>
      </c>
      <c r="V27" s="11">
        <v>-457</v>
      </c>
      <c r="W27" s="11">
        <v>-1498</v>
      </c>
      <c r="X27" s="30">
        <v>-1202</v>
      </c>
      <c r="Y27" s="31">
        <v>177</v>
      </c>
      <c r="Z27" s="11">
        <v>-1767</v>
      </c>
      <c r="AA27" s="11">
        <v>-1636</v>
      </c>
      <c r="AB27" s="11">
        <v>-1098</v>
      </c>
      <c r="AC27" s="31">
        <v>-1491</v>
      </c>
      <c r="AD27" s="11">
        <v>-9532</v>
      </c>
      <c r="AE27" s="11">
        <v>-2213</v>
      </c>
      <c r="AF27" s="28">
        <v>-834</v>
      </c>
      <c r="AG27" s="29">
        <v>-568</v>
      </c>
      <c r="AH27" s="11">
        <v>-1309</v>
      </c>
      <c r="AI27" s="11">
        <v>-821</v>
      </c>
      <c r="AJ27" s="30">
        <v>-854</v>
      </c>
      <c r="AK27" s="31">
        <v>-2023</v>
      </c>
      <c r="AL27" s="11">
        <v>-631</v>
      </c>
      <c r="AM27" s="11">
        <v>-2045</v>
      </c>
      <c r="AN27" s="30">
        <v>-1040</v>
      </c>
      <c r="AO27" s="14"/>
    </row>
    <row r="28" spans="2:41" s="1" customFormat="1">
      <c r="B28" s="9" t="s">
        <v>64</v>
      </c>
      <c r="C28" s="94">
        <v>-2812</v>
      </c>
      <c r="D28" s="11">
        <v>-3809</v>
      </c>
      <c r="E28" s="31">
        <v>-2770</v>
      </c>
      <c r="F28" s="11">
        <v>-1669</v>
      </c>
      <c r="G28" s="11">
        <v>-4829</v>
      </c>
      <c r="H28" s="30">
        <v>-3841</v>
      </c>
      <c r="I28" s="31">
        <v>-876</v>
      </c>
      <c r="J28" s="11">
        <v>-2947</v>
      </c>
      <c r="K28" s="11">
        <v>-2885</v>
      </c>
      <c r="L28" s="30">
        <v>-3004</v>
      </c>
      <c r="M28" s="31">
        <v>-3262</v>
      </c>
      <c r="N28" s="11">
        <v>-3080</v>
      </c>
      <c r="O28" s="11">
        <v>-2788</v>
      </c>
      <c r="P28" s="30">
        <v>-2867</v>
      </c>
      <c r="Q28" s="31">
        <v>-2324</v>
      </c>
      <c r="R28" s="11">
        <v>-2284</v>
      </c>
      <c r="S28" s="11">
        <v>-2361</v>
      </c>
      <c r="T28" s="30">
        <v>-1952</v>
      </c>
      <c r="U28" s="31">
        <v>-2106</v>
      </c>
      <c r="V28" s="11">
        <v>-1832</v>
      </c>
      <c r="W28" s="11">
        <v>-1954</v>
      </c>
      <c r="X28" s="30">
        <v>-1861</v>
      </c>
      <c r="Y28" s="31">
        <v>-1720</v>
      </c>
      <c r="Z28" s="11">
        <v>-1795</v>
      </c>
      <c r="AA28" s="11">
        <v>-1450</v>
      </c>
      <c r="AB28" s="11">
        <v>-1788</v>
      </c>
      <c r="AC28" s="31">
        <v>-794</v>
      </c>
      <c r="AD28" s="11">
        <v>-883</v>
      </c>
      <c r="AE28" s="11">
        <v>-775</v>
      </c>
      <c r="AF28" s="28">
        <v>-1479</v>
      </c>
      <c r="AG28" s="29">
        <v>-1482</v>
      </c>
      <c r="AH28" s="11">
        <v>-1551</v>
      </c>
      <c r="AI28" s="11">
        <v>-1691</v>
      </c>
      <c r="AJ28" s="30">
        <v>-1330</v>
      </c>
      <c r="AK28" s="31">
        <v>-1319</v>
      </c>
      <c r="AL28" s="11">
        <v>-1327</v>
      </c>
      <c r="AM28" s="11">
        <v>-1388</v>
      </c>
      <c r="AN28" s="30">
        <v>-1389</v>
      </c>
      <c r="AO28" s="14"/>
    </row>
    <row r="29" spans="2:41" s="1" customFormat="1">
      <c r="B29" s="9" t="s">
        <v>15</v>
      </c>
      <c r="C29" s="94">
        <v>-2983</v>
      </c>
      <c r="D29" s="11">
        <v>-2454</v>
      </c>
      <c r="E29" s="31">
        <v>-2259</v>
      </c>
      <c r="F29" s="11">
        <v>-1836</v>
      </c>
      <c r="G29" s="11">
        <v>-1699</v>
      </c>
      <c r="H29" s="30">
        <v>-2205</v>
      </c>
      <c r="I29" s="31">
        <v>-1555</v>
      </c>
      <c r="J29" s="11">
        <v>-2198</v>
      </c>
      <c r="K29" s="11">
        <v>-1849</v>
      </c>
      <c r="L29" s="30">
        <v>-1926</v>
      </c>
      <c r="M29" s="31">
        <v>-1745</v>
      </c>
      <c r="N29" s="11">
        <v>-1958</v>
      </c>
      <c r="O29" s="11">
        <v>-1917</v>
      </c>
      <c r="P29" s="30">
        <v>-2048</v>
      </c>
      <c r="Q29" s="31">
        <v>-1437</v>
      </c>
      <c r="R29" s="11">
        <v>-1081</v>
      </c>
      <c r="S29" s="11">
        <v>-1086</v>
      </c>
      <c r="T29" s="30">
        <v>-803</v>
      </c>
      <c r="U29" s="31">
        <v>-844</v>
      </c>
      <c r="V29" s="11">
        <v>-1043</v>
      </c>
      <c r="W29" s="11">
        <v>-933</v>
      </c>
      <c r="X29" s="30">
        <v>-968</v>
      </c>
      <c r="Y29" s="31">
        <v>-742</v>
      </c>
      <c r="Z29" s="11">
        <v>-884</v>
      </c>
      <c r="AA29" s="11">
        <v>-790</v>
      </c>
      <c r="AB29" s="11">
        <v>-742</v>
      </c>
      <c r="AC29" s="31">
        <v>-1954</v>
      </c>
      <c r="AD29" s="11">
        <v>-1946</v>
      </c>
      <c r="AE29" s="11">
        <v>-1976</v>
      </c>
      <c r="AF29" s="28">
        <v>-1939</v>
      </c>
      <c r="AG29" s="29">
        <v>-2322</v>
      </c>
      <c r="AH29" s="11">
        <v>-1849</v>
      </c>
      <c r="AI29" s="11">
        <v>-1851</v>
      </c>
      <c r="AJ29" s="30">
        <v>-1912</v>
      </c>
      <c r="AK29" s="31">
        <v>-2257</v>
      </c>
      <c r="AL29" s="11">
        <v>-1960</v>
      </c>
      <c r="AM29" s="11">
        <v>-2093</v>
      </c>
      <c r="AN29" s="30">
        <v>-2388</v>
      </c>
      <c r="AO29" s="14"/>
    </row>
    <row r="30" spans="2:41" s="1" customFormat="1">
      <c r="B30" s="9" t="s">
        <v>17</v>
      </c>
      <c r="C30" s="94">
        <v>-4271</v>
      </c>
      <c r="D30" s="11">
        <v>-4226</v>
      </c>
      <c r="E30" s="31">
        <v>-4823</v>
      </c>
      <c r="F30" s="11">
        <v>-4021</v>
      </c>
      <c r="G30" s="11">
        <v>-2012</v>
      </c>
      <c r="H30" s="30">
        <v>-1935</v>
      </c>
      <c r="I30" s="31">
        <v>-3393</v>
      </c>
      <c r="J30" s="11">
        <v>-3208</v>
      </c>
      <c r="K30" s="11">
        <v>-2572</v>
      </c>
      <c r="L30" s="30">
        <v>-1600</v>
      </c>
      <c r="M30" s="31">
        <v>-969</v>
      </c>
      <c r="N30" s="11">
        <v>-2899</v>
      </c>
      <c r="O30" s="11">
        <v>-3214</v>
      </c>
      <c r="P30" s="30">
        <v>-1532</v>
      </c>
      <c r="Q30" s="31">
        <v>-1315</v>
      </c>
      <c r="R30" s="11">
        <v>-1595</v>
      </c>
      <c r="S30" s="11">
        <v>-1181</v>
      </c>
      <c r="T30" s="30">
        <v>-1282</v>
      </c>
      <c r="U30" s="31">
        <v>-1305</v>
      </c>
      <c r="V30" s="11">
        <v>-1026</v>
      </c>
      <c r="W30" s="11">
        <v>-723</v>
      </c>
      <c r="X30" s="30">
        <v>-669</v>
      </c>
      <c r="Y30" s="31">
        <v>-869</v>
      </c>
      <c r="Z30" s="11">
        <v>-551</v>
      </c>
      <c r="AA30" s="11">
        <v>-822</v>
      </c>
      <c r="AB30" s="11">
        <v>-708</v>
      </c>
      <c r="AC30" s="31">
        <v>-505</v>
      </c>
      <c r="AD30" s="11">
        <v>-912</v>
      </c>
      <c r="AE30" s="11">
        <v>-556</v>
      </c>
      <c r="AF30" s="28">
        <v>-367</v>
      </c>
      <c r="AG30" s="29">
        <v>-350</v>
      </c>
      <c r="AH30" s="11">
        <v>-363</v>
      </c>
      <c r="AI30" s="11">
        <v>-327</v>
      </c>
      <c r="AJ30" s="30">
        <v>-1019</v>
      </c>
      <c r="AK30" s="31">
        <v>-689</v>
      </c>
      <c r="AL30" s="11">
        <v>-1018</v>
      </c>
      <c r="AM30" s="11">
        <v>-577</v>
      </c>
      <c r="AN30" s="30">
        <v>-313</v>
      </c>
      <c r="AO30" s="14"/>
    </row>
    <row r="31" spans="2:41" s="1" customFormat="1">
      <c r="B31" s="12" t="s">
        <v>18</v>
      </c>
      <c r="C31" s="83">
        <f t="shared" ref="C31:D31" si="13">SUM(C23:C30)</f>
        <v>-292911</v>
      </c>
      <c r="D31" s="34">
        <f t="shared" si="13"/>
        <v>-315817</v>
      </c>
      <c r="E31" s="36">
        <f t="shared" ref="E31:AN31" si="14">SUM(E23:E30)</f>
        <v>-267802</v>
      </c>
      <c r="F31" s="34">
        <f t="shared" si="14"/>
        <v>-208526</v>
      </c>
      <c r="G31" s="34">
        <f t="shared" si="14"/>
        <v>-205408</v>
      </c>
      <c r="H31" s="35">
        <f t="shared" si="14"/>
        <v>-204965</v>
      </c>
      <c r="I31" s="36">
        <f t="shared" si="14"/>
        <v>-187669</v>
      </c>
      <c r="J31" s="34">
        <f t="shared" si="14"/>
        <v>-164966</v>
      </c>
      <c r="K31" s="34">
        <f t="shared" si="14"/>
        <v>-157377</v>
      </c>
      <c r="L31" s="35">
        <f t="shared" si="14"/>
        <v>-184219</v>
      </c>
      <c r="M31" s="36">
        <f t="shared" si="14"/>
        <v>-158235</v>
      </c>
      <c r="N31" s="34">
        <f t="shared" si="14"/>
        <v>-132546</v>
      </c>
      <c r="O31" s="34">
        <f t="shared" si="14"/>
        <v>-136750</v>
      </c>
      <c r="P31" s="35">
        <f t="shared" si="14"/>
        <v>-131036</v>
      </c>
      <c r="Q31" s="36">
        <f t="shared" si="14"/>
        <v>-100715</v>
      </c>
      <c r="R31" s="34">
        <f t="shared" si="14"/>
        <v>-84771</v>
      </c>
      <c r="S31" s="34">
        <f t="shared" si="14"/>
        <v>-76384</v>
      </c>
      <c r="T31" s="35">
        <f t="shared" si="14"/>
        <v>-86902</v>
      </c>
      <c r="U31" s="36">
        <f t="shared" si="14"/>
        <v>-83616</v>
      </c>
      <c r="V31" s="34">
        <f t="shared" si="14"/>
        <v>-60138</v>
      </c>
      <c r="W31" s="34">
        <f t="shared" si="14"/>
        <v>-65721</v>
      </c>
      <c r="X31" s="35">
        <f t="shared" si="14"/>
        <v>-72529</v>
      </c>
      <c r="Y31" s="36">
        <f t="shared" si="14"/>
        <v>-47324</v>
      </c>
      <c r="Z31" s="34">
        <f t="shared" si="14"/>
        <v>-42980</v>
      </c>
      <c r="AA31" s="34">
        <f t="shared" si="14"/>
        <v>-42490</v>
      </c>
      <c r="AB31" s="35">
        <f t="shared" si="14"/>
        <v>-41098</v>
      </c>
      <c r="AC31" s="36">
        <f t="shared" si="14"/>
        <v>-40862</v>
      </c>
      <c r="AD31" s="34">
        <f t="shared" si="14"/>
        <v>-48837</v>
      </c>
      <c r="AE31" s="34">
        <f t="shared" si="14"/>
        <v>-41750</v>
      </c>
      <c r="AF31" s="35">
        <f t="shared" si="14"/>
        <v>-41043</v>
      </c>
      <c r="AG31" s="36">
        <f t="shared" si="14"/>
        <v>-38234</v>
      </c>
      <c r="AH31" s="34">
        <f t="shared" si="14"/>
        <v>-34725</v>
      </c>
      <c r="AI31" s="34">
        <f t="shared" si="14"/>
        <v>-35973</v>
      </c>
      <c r="AJ31" s="35">
        <f t="shared" si="14"/>
        <v>-36565</v>
      </c>
      <c r="AK31" s="36">
        <f t="shared" si="14"/>
        <v>-38889</v>
      </c>
      <c r="AL31" s="34">
        <f t="shared" si="14"/>
        <v>-34378</v>
      </c>
      <c r="AM31" s="34">
        <f t="shared" si="14"/>
        <v>-54730</v>
      </c>
      <c r="AN31" s="35">
        <f t="shared" si="14"/>
        <v>-40464</v>
      </c>
      <c r="AO31" s="14"/>
    </row>
    <row r="32" spans="2:41" s="1" customFormat="1">
      <c r="B32" s="12" t="s">
        <v>67</v>
      </c>
      <c r="C32" s="83">
        <f t="shared" ref="C32:D32" si="15">C21+C31</f>
        <v>287686</v>
      </c>
      <c r="D32" s="34">
        <f t="shared" si="15"/>
        <v>264477</v>
      </c>
      <c r="E32" s="36">
        <f t="shared" ref="E32:X32" si="16">E21+E31</f>
        <v>197614</v>
      </c>
      <c r="F32" s="34">
        <f t="shared" si="16"/>
        <v>261708</v>
      </c>
      <c r="G32" s="34">
        <f t="shared" si="16"/>
        <v>176430</v>
      </c>
      <c r="H32" s="35">
        <f t="shared" si="16"/>
        <v>350983</v>
      </c>
      <c r="I32" s="36">
        <f t="shared" si="16"/>
        <v>319041</v>
      </c>
      <c r="J32" s="34">
        <f t="shared" si="16"/>
        <v>116022</v>
      </c>
      <c r="K32" s="34">
        <f t="shared" si="16"/>
        <v>135757</v>
      </c>
      <c r="L32" s="35">
        <f t="shared" si="16"/>
        <v>353334</v>
      </c>
      <c r="M32" s="36">
        <f t="shared" si="16"/>
        <v>63689</v>
      </c>
      <c r="N32" s="34">
        <f t="shared" si="16"/>
        <v>261113</v>
      </c>
      <c r="O32" s="34">
        <f t="shared" si="16"/>
        <v>259816</v>
      </c>
      <c r="P32" s="35">
        <f t="shared" si="16"/>
        <v>308769</v>
      </c>
      <c r="Q32" s="36">
        <f t="shared" si="16"/>
        <v>82852</v>
      </c>
      <c r="R32" s="34">
        <f t="shared" si="16"/>
        <v>115258</v>
      </c>
      <c r="S32" s="34">
        <f t="shared" si="16"/>
        <v>-21082</v>
      </c>
      <c r="T32" s="35">
        <f t="shared" si="16"/>
        <v>99795</v>
      </c>
      <c r="U32" s="36">
        <f t="shared" si="16"/>
        <v>56346</v>
      </c>
      <c r="V32" s="34">
        <f t="shared" si="16"/>
        <v>79492</v>
      </c>
      <c r="W32" s="34">
        <f t="shared" si="16"/>
        <v>145773</v>
      </c>
      <c r="X32" s="34">
        <f t="shared" si="16"/>
        <v>234135</v>
      </c>
      <c r="Y32" s="36">
        <f>SUM(Y21,Y31)</f>
        <v>42247</v>
      </c>
      <c r="Z32" s="34">
        <f t="shared" ref="Z32:AN32" si="17">SUM(Z21,Z31:Z31)</f>
        <v>17972</v>
      </c>
      <c r="AA32" s="34">
        <f t="shared" si="17"/>
        <v>5401</v>
      </c>
      <c r="AB32" s="34">
        <f t="shared" si="17"/>
        <v>-208</v>
      </c>
      <c r="AC32" s="32">
        <f t="shared" si="17"/>
        <v>1924</v>
      </c>
      <c r="AD32" s="13">
        <f t="shared" si="17"/>
        <v>-1259</v>
      </c>
      <c r="AE32" s="13">
        <f t="shared" si="17"/>
        <v>42450</v>
      </c>
      <c r="AF32" s="35">
        <f t="shared" si="17"/>
        <v>72694</v>
      </c>
      <c r="AG32" s="36">
        <f t="shared" si="17"/>
        <v>37226</v>
      </c>
      <c r="AH32" s="13">
        <f t="shared" si="17"/>
        <v>38338</v>
      </c>
      <c r="AI32" s="13">
        <f t="shared" si="17"/>
        <v>30553</v>
      </c>
      <c r="AJ32" s="33">
        <f t="shared" si="17"/>
        <v>22153</v>
      </c>
      <c r="AK32" s="32">
        <f t="shared" si="17"/>
        <v>55070</v>
      </c>
      <c r="AL32" s="13">
        <f t="shared" si="17"/>
        <v>8424</v>
      </c>
      <c r="AM32" s="13">
        <f t="shared" si="17"/>
        <v>-23680</v>
      </c>
      <c r="AN32" s="33">
        <f t="shared" si="17"/>
        <v>42301</v>
      </c>
      <c r="AO32" s="14"/>
    </row>
    <row r="33" spans="2:41" s="1" customFormat="1">
      <c r="B33" s="15" t="s">
        <v>20</v>
      </c>
      <c r="C33" s="84">
        <v>0</v>
      </c>
      <c r="D33" s="40">
        <v>0</v>
      </c>
      <c r="E33" s="39">
        <v>0</v>
      </c>
      <c r="F33" s="40">
        <v>0</v>
      </c>
      <c r="G33" s="40">
        <v>0</v>
      </c>
      <c r="H33" s="41">
        <v>0</v>
      </c>
      <c r="I33" s="39">
        <v>0</v>
      </c>
      <c r="J33" s="40">
        <v>0</v>
      </c>
      <c r="K33" s="40">
        <v>0</v>
      </c>
      <c r="L33" s="41">
        <v>0</v>
      </c>
      <c r="M33" s="39">
        <v>0</v>
      </c>
      <c r="N33" s="40">
        <v>0</v>
      </c>
      <c r="O33" s="40">
        <v>0</v>
      </c>
      <c r="P33" s="41">
        <v>0</v>
      </c>
      <c r="Q33" s="39">
        <v>0</v>
      </c>
      <c r="R33" s="40">
        <v>0</v>
      </c>
      <c r="S33" s="40">
        <v>0</v>
      </c>
      <c r="T33" s="41">
        <v>0</v>
      </c>
      <c r="U33" s="39">
        <v>0</v>
      </c>
      <c r="V33" s="40">
        <v>0</v>
      </c>
      <c r="W33" s="40">
        <v>0</v>
      </c>
      <c r="X33" s="40">
        <v>0</v>
      </c>
      <c r="Y33" s="39">
        <v>0</v>
      </c>
      <c r="Z33" s="40">
        <v>0</v>
      </c>
      <c r="AA33" s="40">
        <v>0</v>
      </c>
      <c r="AB33" s="40">
        <v>0</v>
      </c>
      <c r="AC33" s="42">
        <v>0</v>
      </c>
      <c r="AD33" s="16">
        <v>0</v>
      </c>
      <c r="AE33" s="16">
        <v>0</v>
      </c>
      <c r="AF33" s="41">
        <v>0</v>
      </c>
      <c r="AG33" s="39">
        <v>0</v>
      </c>
      <c r="AH33" s="16">
        <v>0</v>
      </c>
      <c r="AI33" s="16">
        <v>-5612</v>
      </c>
      <c r="AJ33" s="43">
        <v>0</v>
      </c>
      <c r="AK33" s="42">
        <v>0</v>
      </c>
      <c r="AL33" s="16">
        <v>0</v>
      </c>
      <c r="AM33" s="16">
        <v>0</v>
      </c>
      <c r="AN33" s="43">
        <v>0</v>
      </c>
      <c r="AO33" s="14"/>
    </row>
    <row r="34" spans="2:41" s="1" customFormat="1">
      <c r="B34" s="9" t="s">
        <v>21</v>
      </c>
      <c r="C34" s="94">
        <v>14397</v>
      </c>
      <c r="D34" s="11">
        <v>13870</v>
      </c>
      <c r="E34" s="31">
        <v>16713</v>
      </c>
      <c r="F34" s="11">
        <v>8448</v>
      </c>
      <c r="G34" s="11">
        <v>19756</v>
      </c>
      <c r="H34" s="30">
        <v>17928</v>
      </c>
      <c r="I34" s="31">
        <v>15939</v>
      </c>
      <c r="J34" s="11">
        <v>14024</v>
      </c>
      <c r="K34" s="11">
        <v>20541</v>
      </c>
      <c r="L34" s="30">
        <v>21454</v>
      </c>
      <c r="M34" s="31">
        <v>-4417</v>
      </c>
      <c r="N34" s="11">
        <v>29711</v>
      </c>
      <c r="O34" s="11">
        <v>16138</v>
      </c>
      <c r="P34" s="30">
        <v>1436</v>
      </c>
      <c r="Q34" s="31">
        <v>4167</v>
      </c>
      <c r="R34" s="11">
        <v>13064</v>
      </c>
      <c r="S34" s="11">
        <v>-7618</v>
      </c>
      <c r="T34" s="30">
        <v>8278</v>
      </c>
      <c r="U34" s="31">
        <v>2038</v>
      </c>
      <c r="V34" s="44">
        <v>754</v>
      </c>
      <c r="W34" s="44">
        <v>2022</v>
      </c>
      <c r="X34" s="44">
        <v>1043</v>
      </c>
      <c r="Y34" s="31">
        <v>261</v>
      </c>
      <c r="Z34" s="44">
        <v>2408</v>
      </c>
      <c r="AA34" s="44">
        <v>1615</v>
      </c>
      <c r="AB34" s="44">
        <v>1617</v>
      </c>
      <c r="AC34" s="31">
        <v>-174</v>
      </c>
      <c r="AD34" s="11">
        <v>-1062</v>
      </c>
      <c r="AE34" s="11">
        <v>6061</v>
      </c>
      <c r="AF34" s="28">
        <v>4258</v>
      </c>
      <c r="AG34" s="29">
        <v>2533</v>
      </c>
      <c r="AH34" s="11">
        <v>1364</v>
      </c>
      <c r="AI34" s="11">
        <v>-2080</v>
      </c>
      <c r="AJ34" s="30">
        <v>4501</v>
      </c>
      <c r="AK34" s="31">
        <v>7792</v>
      </c>
      <c r="AL34" s="11">
        <v>-5343</v>
      </c>
      <c r="AM34" s="11">
        <v>7667</v>
      </c>
      <c r="AN34" s="30">
        <v>2006</v>
      </c>
      <c r="AO34" s="14"/>
    </row>
    <row r="35" spans="2:41" s="1" customFormat="1">
      <c r="B35" s="9" t="s">
        <v>93</v>
      </c>
      <c r="C35" s="94">
        <v>-41299</v>
      </c>
      <c r="D35" s="11">
        <v>-43788</v>
      </c>
      <c r="E35" s="31">
        <v>17628</v>
      </c>
      <c r="F35" s="11">
        <v>-18244</v>
      </c>
      <c r="G35" s="11">
        <v>-243</v>
      </c>
      <c r="H35" s="30">
        <v>-270</v>
      </c>
      <c r="I35" s="31">
        <v>-31346</v>
      </c>
      <c r="J35" s="11">
        <v>14484</v>
      </c>
      <c r="K35" s="11">
        <v>-11260</v>
      </c>
      <c r="L35" s="30">
        <v>-7776</v>
      </c>
      <c r="M35" s="31">
        <v>-208</v>
      </c>
      <c r="N35" s="11">
        <v>-277</v>
      </c>
      <c r="O35" s="11">
        <v>1046</v>
      </c>
      <c r="P35" s="30">
        <v>-1558</v>
      </c>
      <c r="Q35" s="31">
        <v>-2774</v>
      </c>
      <c r="R35" s="11">
        <v>-134</v>
      </c>
      <c r="S35" s="11">
        <v>-1236</v>
      </c>
      <c r="T35" s="30">
        <v>-114</v>
      </c>
      <c r="U35" s="31">
        <v>-1310</v>
      </c>
      <c r="V35" s="44">
        <v>-839</v>
      </c>
      <c r="W35" s="44">
        <v>-7853</v>
      </c>
      <c r="X35" s="44">
        <v>-12904</v>
      </c>
      <c r="Y35" s="31">
        <v>-1425</v>
      </c>
      <c r="Z35" s="44">
        <v>860</v>
      </c>
      <c r="AA35" s="44">
        <v>-974</v>
      </c>
      <c r="AB35" s="44">
        <v>-338</v>
      </c>
      <c r="AC35" s="31">
        <v>2502</v>
      </c>
      <c r="AD35" s="11">
        <v>733</v>
      </c>
      <c r="AE35" s="11">
        <v>-247</v>
      </c>
      <c r="AF35" s="28">
        <v>-3209</v>
      </c>
      <c r="AG35" s="29">
        <v>-2177</v>
      </c>
      <c r="AH35" s="11">
        <v>602</v>
      </c>
      <c r="AI35" s="11">
        <v>207</v>
      </c>
      <c r="AJ35" s="30">
        <v>-12923</v>
      </c>
      <c r="AK35" s="31">
        <v>108</v>
      </c>
      <c r="AL35" s="11">
        <v>2263</v>
      </c>
      <c r="AM35" s="11">
        <v>1216</v>
      </c>
      <c r="AN35" s="30">
        <v>-4542</v>
      </c>
      <c r="AO35" s="14"/>
    </row>
    <row r="36" spans="2:41" s="19" customFormat="1" ht="24">
      <c r="B36" s="17" t="s">
        <v>91</v>
      </c>
      <c r="C36" s="77">
        <v>0</v>
      </c>
      <c r="D36" s="18">
        <v>0</v>
      </c>
      <c r="E36" s="45">
        <v>0</v>
      </c>
      <c r="F36" s="18">
        <v>0</v>
      </c>
      <c r="G36" s="18">
        <v>0</v>
      </c>
      <c r="H36" s="46">
        <v>0</v>
      </c>
      <c r="I36" s="45">
        <v>0</v>
      </c>
      <c r="J36" s="18">
        <v>0</v>
      </c>
      <c r="K36" s="18">
        <v>0</v>
      </c>
      <c r="L36" s="46">
        <v>0</v>
      </c>
      <c r="M36" s="45">
        <v>0</v>
      </c>
      <c r="N36" s="18">
        <v>0</v>
      </c>
      <c r="O36" s="18">
        <v>0</v>
      </c>
      <c r="P36" s="46">
        <v>0</v>
      </c>
      <c r="Q36" s="45">
        <v>0</v>
      </c>
      <c r="R36" s="18">
        <v>0</v>
      </c>
      <c r="S36" s="18">
        <v>0</v>
      </c>
      <c r="T36" s="46">
        <v>0</v>
      </c>
      <c r="U36" s="45">
        <v>0</v>
      </c>
      <c r="V36" s="47">
        <v>0</v>
      </c>
      <c r="W36" s="47">
        <v>0</v>
      </c>
      <c r="X36" s="47">
        <v>-21880</v>
      </c>
      <c r="Y36" s="45">
        <v>0</v>
      </c>
      <c r="Z36" s="47">
        <v>0</v>
      </c>
      <c r="AA36" s="47">
        <v>0</v>
      </c>
      <c r="AB36" s="47">
        <v>0</v>
      </c>
      <c r="AC36" s="45">
        <v>0</v>
      </c>
      <c r="AD36" s="18">
        <v>0</v>
      </c>
      <c r="AE36" s="18">
        <v>0</v>
      </c>
      <c r="AF36" s="48">
        <v>0</v>
      </c>
      <c r="AG36" s="49">
        <v>0</v>
      </c>
      <c r="AH36" s="18">
        <v>0</v>
      </c>
      <c r="AI36" s="18">
        <v>0</v>
      </c>
      <c r="AJ36" s="46">
        <v>0</v>
      </c>
      <c r="AK36" s="45">
        <v>0</v>
      </c>
      <c r="AL36" s="18">
        <v>0</v>
      </c>
      <c r="AM36" s="18">
        <v>0</v>
      </c>
      <c r="AN36" s="46">
        <v>0</v>
      </c>
      <c r="AO36" s="50"/>
    </row>
    <row r="37" spans="2:41" s="1" customFormat="1">
      <c r="B37" s="12" t="s">
        <v>68</v>
      </c>
      <c r="C37" s="83">
        <f t="shared" ref="C37:D37" si="18">SUM(C32:C35)</f>
        <v>260784</v>
      </c>
      <c r="D37" s="34">
        <f t="shared" si="18"/>
        <v>234559</v>
      </c>
      <c r="E37" s="36">
        <f t="shared" ref="E37" si="19">SUM(E32:E35)</f>
        <v>231955</v>
      </c>
      <c r="F37" s="34">
        <f t="shared" ref="F37" si="20">SUM(F32:F35)</f>
        <v>251912</v>
      </c>
      <c r="G37" s="34">
        <f t="shared" ref="G37:L37" si="21">SUM(G32:G35)</f>
        <v>195943</v>
      </c>
      <c r="H37" s="35">
        <f t="shared" si="21"/>
        <v>368641</v>
      </c>
      <c r="I37" s="36">
        <f t="shared" si="21"/>
        <v>303634</v>
      </c>
      <c r="J37" s="34">
        <f t="shared" si="21"/>
        <v>144530</v>
      </c>
      <c r="K37" s="34">
        <f t="shared" si="21"/>
        <v>145038</v>
      </c>
      <c r="L37" s="35">
        <f t="shared" si="21"/>
        <v>367012</v>
      </c>
      <c r="M37" s="36">
        <f t="shared" ref="M37:N37" si="22">SUM(M32:M35)</f>
        <v>59064</v>
      </c>
      <c r="N37" s="34">
        <f t="shared" si="22"/>
        <v>290547</v>
      </c>
      <c r="O37" s="34">
        <f>SUM(O32:O35)</f>
        <v>277000</v>
      </c>
      <c r="P37" s="35">
        <f>SUM(P32:P35)</f>
        <v>308647</v>
      </c>
      <c r="Q37" s="36">
        <f>SUM(Q32:Q35)</f>
        <v>84245</v>
      </c>
      <c r="R37" s="34">
        <f>SUM(R32:R35)</f>
        <v>128188</v>
      </c>
      <c r="S37" s="34">
        <f>SUM(S32:S35)</f>
        <v>-29936</v>
      </c>
      <c r="T37" s="35">
        <f t="shared" ref="T37" si="23">SUM(T32:T35)</f>
        <v>107959</v>
      </c>
      <c r="U37" s="36">
        <f>SUM(U32:U35)</f>
        <v>57074</v>
      </c>
      <c r="V37" s="34">
        <f>SUM(V32:V35)</f>
        <v>79407</v>
      </c>
      <c r="W37" s="34">
        <f>SUM(W32:W35)</f>
        <v>139942</v>
      </c>
      <c r="X37" s="34">
        <f>SUM(X32:X35)</f>
        <v>222274</v>
      </c>
      <c r="Y37" s="36">
        <f>SUM(Y32:Y35)</f>
        <v>41083</v>
      </c>
      <c r="Z37" s="34">
        <f t="shared" ref="Z37:AN37" si="24">SUM(Z32:Z36)</f>
        <v>21240</v>
      </c>
      <c r="AA37" s="34">
        <f t="shared" si="24"/>
        <v>6042</v>
      </c>
      <c r="AB37" s="34">
        <f t="shared" si="24"/>
        <v>1071</v>
      </c>
      <c r="AC37" s="32">
        <f t="shared" si="24"/>
        <v>4252</v>
      </c>
      <c r="AD37" s="13">
        <f t="shared" si="24"/>
        <v>-1588</v>
      </c>
      <c r="AE37" s="13">
        <f t="shared" si="24"/>
        <v>48264</v>
      </c>
      <c r="AF37" s="35">
        <f t="shared" si="24"/>
        <v>73743</v>
      </c>
      <c r="AG37" s="36">
        <f t="shared" si="24"/>
        <v>37582</v>
      </c>
      <c r="AH37" s="13">
        <f t="shared" si="24"/>
        <v>40304</v>
      </c>
      <c r="AI37" s="13">
        <f t="shared" si="24"/>
        <v>23068</v>
      </c>
      <c r="AJ37" s="33">
        <f t="shared" si="24"/>
        <v>13731</v>
      </c>
      <c r="AK37" s="32">
        <f t="shared" si="24"/>
        <v>62970</v>
      </c>
      <c r="AL37" s="13">
        <f t="shared" si="24"/>
        <v>5344</v>
      </c>
      <c r="AM37" s="13">
        <f t="shared" si="24"/>
        <v>-14797</v>
      </c>
      <c r="AN37" s="33">
        <f t="shared" si="24"/>
        <v>39765</v>
      </c>
      <c r="AO37" s="14"/>
    </row>
    <row r="38" spans="2:41" s="1" customFormat="1">
      <c r="B38" s="9" t="s">
        <v>23</v>
      </c>
      <c r="C38" s="94">
        <v>-44655</v>
      </c>
      <c r="D38" s="11">
        <v>-40636</v>
      </c>
      <c r="E38" s="31">
        <v>-41971</v>
      </c>
      <c r="F38" s="11">
        <v>-48086</v>
      </c>
      <c r="G38" s="11">
        <v>-35643</v>
      </c>
      <c r="H38" s="30">
        <v>-65895</v>
      </c>
      <c r="I38" s="31">
        <v>-54615</v>
      </c>
      <c r="J38" s="11">
        <v>-23403</v>
      </c>
      <c r="K38" s="11">
        <v>-26855</v>
      </c>
      <c r="L38" s="30">
        <v>-64198</v>
      </c>
      <c r="M38" s="31">
        <v>-8757</v>
      </c>
      <c r="N38" s="11">
        <v>-54328</v>
      </c>
      <c r="O38" s="11">
        <v>-50069</v>
      </c>
      <c r="P38" s="30">
        <v>-56008</v>
      </c>
      <c r="Q38" s="31">
        <v>-15726</v>
      </c>
      <c r="R38" s="11">
        <v>-23883</v>
      </c>
      <c r="S38" s="11">
        <v>5891</v>
      </c>
      <c r="T38" s="30">
        <v>-18908</v>
      </c>
      <c r="U38" s="31">
        <v>-16843</v>
      </c>
      <c r="V38" s="44">
        <v>-11010</v>
      </c>
      <c r="W38" s="44">
        <v>-22452</v>
      </c>
      <c r="X38" s="44">
        <v>-46305</v>
      </c>
      <c r="Y38" s="31">
        <v>-4045</v>
      </c>
      <c r="Z38" s="44">
        <v>-5733</v>
      </c>
      <c r="AA38" s="44">
        <v>-1649</v>
      </c>
      <c r="AB38" s="44">
        <v>-308</v>
      </c>
      <c r="AC38" s="31">
        <v>-279</v>
      </c>
      <c r="AD38" s="11">
        <v>-1316</v>
      </c>
      <c r="AE38" s="11">
        <v>-7349</v>
      </c>
      <c r="AF38" s="28">
        <v>-14256</v>
      </c>
      <c r="AG38" s="29">
        <v>-5309</v>
      </c>
      <c r="AH38" s="11">
        <v>-8962</v>
      </c>
      <c r="AI38" s="11">
        <v>-4350</v>
      </c>
      <c r="AJ38" s="30">
        <v>-3091</v>
      </c>
      <c r="AK38" s="31">
        <v>-12548</v>
      </c>
      <c r="AL38" s="11">
        <v>-1106</v>
      </c>
      <c r="AM38" s="11">
        <v>5985</v>
      </c>
      <c r="AN38" s="30">
        <v>-7906</v>
      </c>
      <c r="AO38" s="14"/>
    </row>
    <row r="39" spans="2:41" s="1" customFormat="1">
      <c r="B39" s="12" t="s">
        <v>69</v>
      </c>
      <c r="C39" s="83">
        <f t="shared" ref="C39:D39" si="25">C37+C38</f>
        <v>216129</v>
      </c>
      <c r="D39" s="34">
        <f t="shared" si="25"/>
        <v>193923</v>
      </c>
      <c r="E39" s="36">
        <f t="shared" ref="E39" si="26">E37+E38</f>
        <v>189984</v>
      </c>
      <c r="F39" s="34">
        <f t="shared" ref="F39" si="27">F37+F38</f>
        <v>203826</v>
      </c>
      <c r="G39" s="34">
        <f t="shared" ref="G39:L39" si="28">G37+G38</f>
        <v>160300</v>
      </c>
      <c r="H39" s="35">
        <f t="shared" si="28"/>
        <v>302746</v>
      </c>
      <c r="I39" s="36">
        <f t="shared" si="28"/>
        <v>249019</v>
      </c>
      <c r="J39" s="34">
        <f t="shared" si="28"/>
        <v>121127</v>
      </c>
      <c r="K39" s="34">
        <f t="shared" si="28"/>
        <v>118183</v>
      </c>
      <c r="L39" s="35">
        <f t="shared" si="28"/>
        <v>302814</v>
      </c>
      <c r="M39" s="36">
        <f t="shared" ref="M39:N39" si="29">M37+M38</f>
        <v>50307</v>
      </c>
      <c r="N39" s="34">
        <f t="shared" si="29"/>
        <v>236219</v>
      </c>
      <c r="O39" s="34">
        <f t="shared" ref="O39:P39" si="30">O37+O38</f>
        <v>226931</v>
      </c>
      <c r="P39" s="35">
        <f t="shared" si="30"/>
        <v>252639</v>
      </c>
      <c r="Q39" s="36">
        <f t="shared" ref="Q39:R39" si="31">Q37+Q38</f>
        <v>68519</v>
      </c>
      <c r="R39" s="34">
        <f t="shared" si="31"/>
        <v>104305</v>
      </c>
      <c r="S39" s="34">
        <f t="shared" ref="S39:X39" si="32">S37+S38</f>
        <v>-24045</v>
      </c>
      <c r="T39" s="35">
        <f t="shared" si="32"/>
        <v>89051</v>
      </c>
      <c r="U39" s="36">
        <f t="shared" si="32"/>
        <v>40231</v>
      </c>
      <c r="V39" s="34">
        <f t="shared" si="32"/>
        <v>68397</v>
      </c>
      <c r="W39" s="34">
        <f t="shared" si="32"/>
        <v>117490</v>
      </c>
      <c r="X39" s="34">
        <f t="shared" si="32"/>
        <v>175969</v>
      </c>
      <c r="Y39" s="36">
        <f>SUM(Y37:Y38)</f>
        <v>37038</v>
      </c>
      <c r="Z39" s="34">
        <f t="shared" ref="Z39" si="33">SUM(Z37:Z38)</f>
        <v>15507</v>
      </c>
      <c r="AA39" s="34">
        <f t="shared" ref="AA39" si="34">SUM(AA37:AA38)</f>
        <v>4393</v>
      </c>
      <c r="AB39" s="34">
        <f t="shared" ref="AB39" si="35">SUM(AB37:AB38)</f>
        <v>763</v>
      </c>
      <c r="AC39" s="32">
        <f t="shared" ref="AC39:AD39" si="36">SUM(AC37:AC38)</f>
        <v>3973</v>
      </c>
      <c r="AD39" s="13">
        <f t="shared" si="36"/>
        <v>-2904</v>
      </c>
      <c r="AE39" s="13">
        <f t="shared" ref="AE39" si="37">SUM(AE37:AE38)</f>
        <v>40915</v>
      </c>
      <c r="AF39" s="35">
        <f t="shared" ref="AF39" si="38">SUM(AF37:AF38)</f>
        <v>59487</v>
      </c>
      <c r="AG39" s="36">
        <f t="shared" ref="AG39" si="39">SUM(AG37:AG38)</f>
        <v>32273</v>
      </c>
      <c r="AH39" s="13">
        <f t="shared" ref="AH39:AJ39" si="40">SUM(AH37:AH38)</f>
        <v>31342</v>
      </c>
      <c r="AI39" s="13">
        <f t="shared" si="40"/>
        <v>18718</v>
      </c>
      <c r="AJ39" s="33">
        <f t="shared" si="40"/>
        <v>10640</v>
      </c>
      <c r="AK39" s="32">
        <f t="shared" ref="AK39:AL39" si="41">SUM(AK37:AK38)</f>
        <v>50422</v>
      </c>
      <c r="AL39" s="13">
        <f t="shared" si="41"/>
        <v>4238</v>
      </c>
      <c r="AM39" s="13">
        <f t="shared" ref="AM39:AN39" si="42">SUM(AM37:AM38)</f>
        <v>-8812</v>
      </c>
      <c r="AN39" s="33">
        <f t="shared" si="42"/>
        <v>31859</v>
      </c>
      <c r="AO39" s="14"/>
    </row>
    <row r="40" spans="2:41" s="19" customFormat="1">
      <c r="B40" s="57" t="s">
        <v>105</v>
      </c>
      <c r="C40" s="95">
        <v>216125</v>
      </c>
      <c r="D40" s="18">
        <v>193946</v>
      </c>
      <c r="E40" s="45">
        <v>190028</v>
      </c>
      <c r="F40" s="18">
        <v>203898</v>
      </c>
      <c r="G40" s="18">
        <v>160332</v>
      </c>
      <c r="H40" s="46">
        <v>302767</v>
      </c>
      <c r="I40" s="45">
        <v>249049</v>
      </c>
      <c r="J40" s="18">
        <v>121127</v>
      </c>
      <c r="K40" s="18">
        <v>118183</v>
      </c>
      <c r="L40" s="46">
        <v>302814</v>
      </c>
      <c r="M40" s="45">
        <v>50307</v>
      </c>
      <c r="N40" s="18">
        <v>236219</v>
      </c>
      <c r="O40" s="18">
        <v>226931</v>
      </c>
      <c r="P40" s="46">
        <v>252639</v>
      </c>
      <c r="Q40" s="45">
        <v>68519</v>
      </c>
      <c r="R40" s="18">
        <v>104305</v>
      </c>
      <c r="S40" s="18">
        <v>-24045</v>
      </c>
      <c r="T40" s="46">
        <v>89051</v>
      </c>
      <c r="U40" s="45">
        <v>40231</v>
      </c>
      <c r="V40" s="47">
        <v>68397</v>
      </c>
      <c r="W40" s="47">
        <v>117490</v>
      </c>
      <c r="X40" s="48">
        <v>175969</v>
      </c>
      <c r="Y40" s="45">
        <v>37038</v>
      </c>
      <c r="Z40" s="47">
        <v>15507</v>
      </c>
      <c r="AA40" s="47">
        <v>4393</v>
      </c>
      <c r="AB40" s="47">
        <v>763</v>
      </c>
      <c r="AC40" s="45">
        <v>3973</v>
      </c>
      <c r="AD40" s="18">
        <v>-2904</v>
      </c>
      <c r="AE40" s="18">
        <v>40915</v>
      </c>
      <c r="AF40" s="48">
        <v>59487</v>
      </c>
      <c r="AG40" s="49">
        <v>32273</v>
      </c>
      <c r="AH40" s="18">
        <v>31342</v>
      </c>
      <c r="AI40" s="18">
        <v>18718</v>
      </c>
      <c r="AJ40" s="46">
        <v>10640</v>
      </c>
      <c r="AK40" s="45">
        <v>50422</v>
      </c>
      <c r="AL40" s="18">
        <v>4238</v>
      </c>
      <c r="AM40" s="18">
        <v>-8812</v>
      </c>
      <c r="AN40" s="46">
        <v>31859</v>
      </c>
    </row>
    <row r="41" spans="2:41" s="19" customFormat="1">
      <c r="B41" s="58" t="s">
        <v>106</v>
      </c>
      <c r="C41" s="123">
        <v>4</v>
      </c>
      <c r="D41" s="52">
        <v>-23</v>
      </c>
      <c r="E41" s="51">
        <v>-44</v>
      </c>
      <c r="F41" s="52">
        <v>-72</v>
      </c>
      <c r="G41" s="52">
        <v>-32</v>
      </c>
      <c r="H41" s="53">
        <v>-21</v>
      </c>
      <c r="I41" s="51">
        <v>0</v>
      </c>
      <c r="J41" s="52">
        <v>0</v>
      </c>
      <c r="K41" s="52">
        <v>0</v>
      </c>
      <c r="L41" s="53">
        <v>0</v>
      </c>
      <c r="M41" s="51">
        <v>0</v>
      </c>
      <c r="N41" s="52">
        <v>0</v>
      </c>
      <c r="O41" s="52">
        <v>0</v>
      </c>
      <c r="P41" s="53">
        <v>0</v>
      </c>
      <c r="Q41" s="51">
        <v>0</v>
      </c>
      <c r="R41" s="52">
        <v>0</v>
      </c>
      <c r="S41" s="52">
        <v>0</v>
      </c>
      <c r="T41" s="53">
        <v>0</v>
      </c>
      <c r="U41" s="51">
        <v>0</v>
      </c>
      <c r="V41" s="52">
        <v>0</v>
      </c>
      <c r="W41" s="52">
        <v>0</v>
      </c>
      <c r="X41" s="53">
        <v>0</v>
      </c>
      <c r="Y41" s="51">
        <v>0</v>
      </c>
      <c r="Z41" s="52">
        <v>0</v>
      </c>
      <c r="AA41" s="52">
        <v>0</v>
      </c>
      <c r="AB41" s="52">
        <v>0</v>
      </c>
      <c r="AC41" s="54">
        <v>0</v>
      </c>
      <c r="AD41" s="55">
        <v>0</v>
      </c>
      <c r="AE41" s="55">
        <v>0</v>
      </c>
      <c r="AF41" s="53">
        <v>0</v>
      </c>
      <c r="AG41" s="51">
        <v>0</v>
      </c>
      <c r="AH41" s="55">
        <v>0</v>
      </c>
      <c r="AI41" s="55">
        <v>0</v>
      </c>
      <c r="AJ41" s="56">
        <v>0</v>
      </c>
      <c r="AK41" s="54">
        <v>0</v>
      </c>
      <c r="AL41" s="55">
        <v>0</v>
      </c>
      <c r="AM41" s="55">
        <v>0</v>
      </c>
      <c r="AN41" s="56">
        <v>0</v>
      </c>
    </row>
    <row r="42" spans="2:41" s="1" customFormat="1" ht="7.5" customHeight="1">
      <c r="B42" s="9"/>
      <c r="C42" s="9"/>
      <c r="D42" s="9"/>
      <c r="E42" s="9"/>
      <c r="F42" s="9"/>
      <c r="G42" s="9"/>
      <c r="H42" s="9"/>
      <c r="I42" s="9"/>
      <c r="J42" s="9"/>
    </row>
    <row r="43" spans="2:41" s="1" customFormat="1">
      <c r="B43" s="22" t="s">
        <v>9</v>
      </c>
      <c r="C43" s="9"/>
      <c r="D43" s="9"/>
      <c r="E43" s="9"/>
      <c r="F43" s="9"/>
      <c r="G43" s="9"/>
      <c r="H43" s="9"/>
      <c r="I43" s="9"/>
      <c r="J43" s="9"/>
    </row>
    <row r="44" spans="2:41" s="1" customFormat="1">
      <c r="B44" s="9"/>
      <c r="C44" s="9"/>
      <c r="D44" s="9"/>
      <c r="E44" s="9"/>
      <c r="F44" s="9"/>
      <c r="G44" s="9"/>
      <c r="H44" s="9"/>
      <c r="I44" s="9"/>
      <c r="J44" s="9"/>
    </row>
    <row r="45" spans="2:41" s="1" customFormat="1" ht="18">
      <c r="B45" s="98" t="s">
        <v>129</v>
      </c>
      <c r="C45" s="9"/>
      <c r="D45" s="9"/>
      <c r="E45" s="9"/>
      <c r="F45" s="9"/>
      <c r="G45" s="9"/>
      <c r="H45" s="9"/>
      <c r="I45" s="9"/>
      <c r="J45" s="9"/>
    </row>
    <row r="46" spans="2:41" s="1" customFormat="1">
      <c r="B46" s="119" t="s">
        <v>58</v>
      </c>
      <c r="C46" s="3"/>
      <c r="D46" s="3"/>
      <c r="E46" s="122" t="s">
        <v>27</v>
      </c>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row>
    <row r="47" spans="2:41" s="1" customFormat="1" ht="17.25" customHeight="1">
      <c r="B47" s="120"/>
      <c r="C47" s="75" t="s">
        <v>154</v>
      </c>
      <c r="D47" s="75" t="s">
        <v>117</v>
      </c>
      <c r="E47" s="24" t="s">
        <v>116</v>
      </c>
      <c r="F47" s="25" t="s">
        <v>112</v>
      </c>
      <c r="G47" s="25" t="s">
        <v>108</v>
      </c>
      <c r="H47" s="25" t="s">
        <v>104</v>
      </c>
      <c r="I47" s="24" t="s">
        <v>143</v>
      </c>
      <c r="J47" s="25" t="s">
        <v>144</v>
      </c>
      <c r="K47" s="25" t="s">
        <v>145</v>
      </c>
      <c r="L47" s="25" t="s">
        <v>146</v>
      </c>
      <c r="M47" s="24" t="s">
        <v>147</v>
      </c>
      <c r="N47" s="25" t="s">
        <v>148</v>
      </c>
      <c r="O47" s="25" t="s">
        <v>149</v>
      </c>
      <c r="P47" s="26" t="s">
        <v>150</v>
      </c>
      <c r="Q47" s="24" t="s">
        <v>99</v>
      </c>
      <c r="R47" s="25" t="s">
        <v>96</v>
      </c>
      <c r="S47" s="25" t="s">
        <v>95</v>
      </c>
      <c r="T47" s="26" t="s">
        <v>94</v>
      </c>
      <c r="U47" s="24" t="s">
        <v>92</v>
      </c>
      <c r="V47" s="25" t="s">
        <v>89</v>
      </c>
      <c r="W47" s="25" t="s">
        <v>88</v>
      </c>
      <c r="X47" s="26" t="s">
        <v>87</v>
      </c>
      <c r="Y47" s="24" t="s">
        <v>85</v>
      </c>
      <c r="Z47" s="25" t="s">
        <v>84</v>
      </c>
      <c r="AA47" s="25" t="s">
        <v>83</v>
      </c>
      <c r="AB47" s="26" t="s">
        <v>70</v>
      </c>
      <c r="AC47" s="24" t="s">
        <v>71</v>
      </c>
      <c r="AD47" s="25" t="s">
        <v>72</v>
      </c>
      <c r="AE47" s="25" t="s">
        <v>73</v>
      </c>
      <c r="AF47" s="26" t="s">
        <v>74</v>
      </c>
      <c r="AG47" s="24" t="s">
        <v>75</v>
      </c>
      <c r="AH47" s="25" t="s">
        <v>76</v>
      </c>
      <c r="AI47" s="25" t="s">
        <v>77</v>
      </c>
      <c r="AJ47" s="26" t="s">
        <v>78</v>
      </c>
      <c r="AK47" s="24" t="s">
        <v>79</v>
      </c>
      <c r="AL47" s="25" t="s">
        <v>80</v>
      </c>
      <c r="AM47" s="25" t="s">
        <v>81</v>
      </c>
      <c r="AN47" s="26" t="s">
        <v>82</v>
      </c>
    </row>
    <row r="48" spans="2:41" s="1" customFormat="1">
      <c r="B48" s="93" t="s">
        <v>131</v>
      </c>
      <c r="C48" s="94">
        <v>365760</v>
      </c>
      <c r="D48" s="89">
        <v>391651</v>
      </c>
      <c r="E48" s="110">
        <f>1196513-F48-G48-H48</f>
        <v>306797</v>
      </c>
      <c r="F48" s="89">
        <v>289111</v>
      </c>
      <c r="G48" s="89">
        <f>600605-H48</f>
        <v>234615</v>
      </c>
      <c r="H48" s="111">
        <v>365990</v>
      </c>
      <c r="I48" s="110">
        <v>336664</v>
      </c>
      <c r="J48" s="89">
        <v>129600</v>
      </c>
      <c r="K48" s="89">
        <v>171946</v>
      </c>
      <c r="L48" s="111">
        <v>345133</v>
      </c>
      <c r="M48" s="110">
        <v>94550</v>
      </c>
      <c r="N48" s="89">
        <v>251072</v>
      </c>
      <c r="O48" s="89">
        <v>287388</v>
      </c>
      <c r="P48" s="111">
        <v>216857</v>
      </c>
      <c r="Q48" s="110">
        <f>327289-R48-S48-T48</f>
        <v>104382</v>
      </c>
      <c r="R48" s="89">
        <v>106597</v>
      </c>
      <c r="S48" s="89">
        <f>116310-T48</f>
        <v>5898</v>
      </c>
      <c r="T48" s="111">
        <v>110412</v>
      </c>
      <c r="U48" s="110">
        <f>404414-V48-W48-X48</f>
        <v>87840</v>
      </c>
      <c r="V48" s="89">
        <v>59450</v>
      </c>
      <c r="W48" s="89">
        <f>257124-X48</f>
        <v>106062</v>
      </c>
      <c r="X48" s="111">
        <v>151062</v>
      </c>
      <c r="Y48" s="110">
        <f>121334-Z48-AA48-AB48</f>
        <v>42379</v>
      </c>
      <c r="Z48" s="89">
        <v>34252</v>
      </c>
      <c r="AA48" s="89">
        <f>44703-AB48</f>
        <v>19706</v>
      </c>
      <c r="AB48" s="111">
        <v>24997</v>
      </c>
      <c r="AC48" s="110">
        <f>140494-AD48-AE48-AF48</f>
        <v>7800</v>
      </c>
      <c r="AD48" s="89">
        <v>27976</v>
      </c>
      <c r="AE48" s="89">
        <f>104718-AF48</f>
        <v>50926</v>
      </c>
      <c r="AF48" s="111">
        <v>53792</v>
      </c>
      <c r="AG48" s="110">
        <f>131423-AH48-AI48-AJ48</f>
        <v>41238</v>
      </c>
      <c r="AH48" s="89">
        <v>40020</v>
      </c>
      <c r="AI48" s="89">
        <f>50165-AJ48</f>
        <v>27272</v>
      </c>
      <c r="AJ48" s="111">
        <v>22893</v>
      </c>
      <c r="AK48" s="110">
        <f>128915-AL48-AM48-AN48</f>
        <v>58602</v>
      </c>
      <c r="AL48" s="89">
        <v>23340</v>
      </c>
      <c r="AM48" s="89">
        <f>46973-AN48</f>
        <v>8713</v>
      </c>
      <c r="AN48" s="111">
        <v>38260</v>
      </c>
    </row>
    <row r="49" spans="2:40" s="1" customFormat="1">
      <c r="B49" s="86" t="s">
        <v>132</v>
      </c>
      <c r="C49" s="95">
        <v>291334</v>
      </c>
      <c r="D49" s="91">
        <v>314651</v>
      </c>
      <c r="E49" s="112">
        <f>956542-F49-G49-H49</f>
        <v>256919</v>
      </c>
      <c r="F49" s="91">
        <v>222722</v>
      </c>
      <c r="G49" s="91">
        <f>476901-H49</f>
        <v>189281</v>
      </c>
      <c r="H49" s="113">
        <v>287620</v>
      </c>
      <c r="I49" s="112">
        <v>289203</v>
      </c>
      <c r="J49" s="91">
        <v>62432</v>
      </c>
      <c r="K49" s="91">
        <v>124431</v>
      </c>
      <c r="L49" s="113">
        <v>280038</v>
      </c>
      <c r="M49" s="112">
        <v>76934</v>
      </c>
      <c r="N49" s="91">
        <v>195423</v>
      </c>
      <c r="O49" s="91">
        <v>213374</v>
      </c>
      <c r="P49" s="113">
        <v>119975</v>
      </c>
      <c r="Q49" s="112">
        <f>209804-R49-S49-T49</f>
        <v>77887</v>
      </c>
      <c r="R49" s="91">
        <v>64413</v>
      </c>
      <c r="S49" s="91">
        <f>67504-T49</f>
        <v>-2991</v>
      </c>
      <c r="T49" s="113">
        <v>70495</v>
      </c>
      <c r="U49" s="112">
        <f>295148-V49-W49-X49</f>
        <v>70038</v>
      </c>
      <c r="V49" s="91">
        <v>48180</v>
      </c>
      <c r="W49" s="91">
        <f>176930-X49</f>
        <v>91498</v>
      </c>
      <c r="X49" s="113">
        <v>85432</v>
      </c>
      <c r="Y49" s="112">
        <f>95390-Z49-AA49-AB49</f>
        <v>33967</v>
      </c>
      <c r="Z49" s="91">
        <v>25211</v>
      </c>
      <c r="AA49" s="91">
        <f>36212-AB49</f>
        <v>13893</v>
      </c>
      <c r="AB49" s="113">
        <v>22319</v>
      </c>
      <c r="AC49" s="112">
        <f>72525-AD49-AE49-AF49</f>
        <v>-9739</v>
      </c>
      <c r="AD49" s="91">
        <v>18265</v>
      </c>
      <c r="AE49" s="91">
        <f>63999-AF49</f>
        <v>33655</v>
      </c>
      <c r="AF49" s="113">
        <v>30344</v>
      </c>
      <c r="AG49" s="112">
        <f>78332-AH49-AI49-AJ49</f>
        <v>29837</v>
      </c>
      <c r="AH49" s="91">
        <v>24173</v>
      </c>
      <c r="AI49" s="91">
        <f>24322-AJ49</f>
        <v>13712</v>
      </c>
      <c r="AJ49" s="113">
        <v>10610</v>
      </c>
      <c r="AK49" s="112">
        <f>80008-AL49-AM49-AN49</f>
        <v>38335</v>
      </c>
      <c r="AL49" s="91">
        <v>15052</v>
      </c>
      <c r="AM49" s="91">
        <f>26621-AN49</f>
        <v>4087</v>
      </c>
      <c r="AN49" s="113">
        <v>22534</v>
      </c>
    </row>
    <row r="50" spans="2:40" s="1" customFormat="1">
      <c r="B50" s="93" t="s">
        <v>133</v>
      </c>
      <c r="C50" s="94">
        <v>128520</v>
      </c>
      <c r="D50" s="89">
        <v>108861</v>
      </c>
      <c r="E50" s="110">
        <f>355868-F50-G50-H50</f>
        <v>67392</v>
      </c>
      <c r="F50" s="89">
        <v>103510</v>
      </c>
      <c r="G50" s="89">
        <f>184966-H50</f>
        <v>68174</v>
      </c>
      <c r="H50" s="111">
        <v>116792</v>
      </c>
      <c r="I50" s="110">
        <v>93618</v>
      </c>
      <c r="J50" s="89">
        <v>84197</v>
      </c>
      <c r="K50" s="89">
        <v>65838</v>
      </c>
      <c r="L50" s="111">
        <v>125935</v>
      </c>
      <c r="M50" s="110">
        <v>62313</v>
      </c>
      <c r="N50" s="89">
        <v>75104</v>
      </c>
      <c r="O50" s="89">
        <v>72410</v>
      </c>
      <c r="P50" s="111">
        <v>146374</v>
      </c>
      <c r="Q50" s="110">
        <f>165349-R50-S50-T50</f>
        <v>38675</v>
      </c>
      <c r="R50" s="89">
        <v>50512</v>
      </c>
      <c r="S50" s="89">
        <f>76162-T50</f>
        <v>22823</v>
      </c>
      <c r="T50" s="111">
        <v>53339</v>
      </c>
      <c r="U50" s="110">
        <f>303177-V50-W50-X50</f>
        <v>33095</v>
      </c>
      <c r="V50" s="89">
        <v>54550</v>
      </c>
      <c r="W50" s="89">
        <f>215532-X50</f>
        <v>83142</v>
      </c>
      <c r="X50" s="111">
        <v>132390</v>
      </c>
      <c r="Y50" s="110">
        <f>90934-Z50-AA50-AB50</f>
        <v>31064</v>
      </c>
      <c r="Z50" s="89">
        <v>22934</v>
      </c>
      <c r="AA50" s="89">
        <f>36936-AB50</f>
        <v>24010</v>
      </c>
      <c r="AB50" s="111">
        <v>12926</v>
      </c>
      <c r="AC50" s="110">
        <f>124488-AD50-AE50-AF50</f>
        <v>27060</v>
      </c>
      <c r="AD50" s="89">
        <v>14295</v>
      </c>
      <c r="AE50" s="89">
        <f>83133-AF50</f>
        <v>28995</v>
      </c>
      <c r="AF50" s="111">
        <v>54138</v>
      </c>
      <c r="AG50" s="110">
        <f>128564-AH50-AI50-AJ50</f>
        <v>32156</v>
      </c>
      <c r="AH50" s="89">
        <v>29367</v>
      </c>
      <c r="AI50" s="89">
        <f>67041-AJ50</f>
        <v>36115</v>
      </c>
      <c r="AJ50" s="111">
        <v>30926</v>
      </c>
      <c r="AK50" s="110">
        <f>105986-AL50-AM50-AN50</f>
        <v>28524</v>
      </c>
      <c r="AL50" s="89">
        <v>19101</v>
      </c>
      <c r="AM50" s="89">
        <f>58361-AN50</f>
        <v>21069</v>
      </c>
      <c r="AN50" s="111">
        <v>37292</v>
      </c>
    </row>
    <row r="51" spans="2:40" s="1" customFormat="1">
      <c r="B51" s="93" t="s">
        <v>152</v>
      </c>
      <c r="C51" s="94">
        <v>63946</v>
      </c>
      <c r="D51" s="89">
        <v>34765</v>
      </c>
      <c r="E51" s="110">
        <f>117930-F51-G51-H51</f>
        <v>17433</v>
      </c>
      <c r="F51" s="89">
        <v>34188</v>
      </c>
      <c r="G51" s="89">
        <f>66309-H51</f>
        <v>33004</v>
      </c>
      <c r="H51" s="111">
        <v>33305</v>
      </c>
      <c r="I51" s="110">
        <v>39573</v>
      </c>
      <c r="J51" s="89">
        <v>37190</v>
      </c>
      <c r="K51" s="89">
        <v>32227</v>
      </c>
      <c r="L51" s="111">
        <v>38705</v>
      </c>
      <c r="M51" s="110">
        <v>41980</v>
      </c>
      <c r="N51" s="89">
        <v>49613</v>
      </c>
      <c r="O51" s="89">
        <v>29277</v>
      </c>
      <c r="P51" s="111">
        <v>76381</v>
      </c>
      <c r="Q51" s="110">
        <f>127745-R51-S51-T51</f>
        <v>35758</v>
      </c>
      <c r="R51" s="89">
        <v>42460</v>
      </c>
      <c r="S51" s="89">
        <f>49527-T51</f>
        <v>26581</v>
      </c>
      <c r="T51" s="111">
        <v>22946</v>
      </c>
      <c r="U51" s="110">
        <f>90159-V51-W51-X51</f>
        <v>19027</v>
      </c>
      <c r="V51" s="89">
        <v>25630</v>
      </c>
      <c r="W51" s="89">
        <f>45502-X51</f>
        <v>22290</v>
      </c>
      <c r="X51" s="111">
        <v>23212</v>
      </c>
      <c r="Y51" s="110">
        <f>27036-Z51-AA51-AB51</f>
        <v>16128</v>
      </c>
      <c r="Z51" s="89">
        <v>3766</v>
      </c>
      <c r="AA51" s="89">
        <f>7142-AB51</f>
        <v>4175</v>
      </c>
      <c r="AB51" s="111">
        <v>2967</v>
      </c>
      <c r="AC51" s="110">
        <f>23319-AD51-AE51-AF51</f>
        <v>7926</v>
      </c>
      <c r="AD51" s="89">
        <v>5307</v>
      </c>
      <c r="AE51" s="89">
        <f>10086-AF51</f>
        <v>4279</v>
      </c>
      <c r="AF51" s="111">
        <v>5807</v>
      </c>
      <c r="AG51" s="110">
        <f>13780-AH51-AI51-AJ51</f>
        <v>2066</v>
      </c>
      <c r="AH51" s="89">
        <v>3676</v>
      </c>
      <c r="AI51" s="89">
        <f>8038-AJ51</f>
        <v>3139</v>
      </c>
      <c r="AJ51" s="111">
        <v>4899</v>
      </c>
      <c r="AK51" s="110">
        <f>15675-AL51-AM51-AN51</f>
        <v>6833</v>
      </c>
      <c r="AL51" s="89">
        <v>361</v>
      </c>
      <c r="AM51" s="89">
        <f>8481-AN51</f>
        <v>1268</v>
      </c>
      <c r="AN51" s="111">
        <v>7213</v>
      </c>
    </row>
    <row r="52" spans="2:40" s="1" customFormat="1">
      <c r="B52" s="93" t="s">
        <v>134</v>
      </c>
      <c r="C52" s="94">
        <v>22552</v>
      </c>
      <c r="D52" s="89">
        <v>44836</v>
      </c>
      <c r="E52" s="110">
        <f>203117-F52-G52-H52</f>
        <v>73794</v>
      </c>
      <c r="F52" s="89">
        <v>43425</v>
      </c>
      <c r="G52" s="89">
        <f>85898-H52</f>
        <v>46044</v>
      </c>
      <c r="H52" s="111">
        <v>39854</v>
      </c>
      <c r="I52" s="110">
        <v>36855</v>
      </c>
      <c r="J52" s="89">
        <v>30001</v>
      </c>
      <c r="K52" s="89">
        <v>23123</v>
      </c>
      <c r="L52" s="111">
        <v>27780</v>
      </c>
      <c r="M52" s="110">
        <v>23081</v>
      </c>
      <c r="N52" s="89">
        <v>17870</v>
      </c>
      <c r="O52" s="89">
        <v>7491</v>
      </c>
      <c r="P52" s="111">
        <v>193</v>
      </c>
      <c r="Q52" s="110">
        <f>5212-R52</f>
        <v>4752</v>
      </c>
      <c r="R52" s="89">
        <v>460</v>
      </c>
      <c r="S52" s="89">
        <v>0</v>
      </c>
      <c r="T52" s="111">
        <v>0</v>
      </c>
      <c r="U52" s="110">
        <v>0</v>
      </c>
      <c r="V52" s="89">
        <v>0</v>
      </c>
      <c r="W52" s="89">
        <v>0</v>
      </c>
      <c r="X52" s="111">
        <v>0</v>
      </c>
      <c r="Y52" s="110">
        <v>0</v>
      </c>
      <c r="Z52" s="89">
        <v>0</v>
      </c>
      <c r="AA52" s="89">
        <v>0</v>
      </c>
      <c r="AB52" s="111">
        <v>0</v>
      </c>
      <c r="AC52" s="110">
        <v>0</v>
      </c>
      <c r="AD52" s="89">
        <v>0</v>
      </c>
      <c r="AE52" s="89">
        <v>0</v>
      </c>
      <c r="AF52" s="111">
        <v>0</v>
      </c>
      <c r="AG52" s="110">
        <v>0</v>
      </c>
      <c r="AH52" s="89">
        <v>0</v>
      </c>
      <c r="AI52" s="89">
        <v>0</v>
      </c>
      <c r="AJ52" s="111">
        <v>0</v>
      </c>
      <c r="AK52" s="110">
        <v>0</v>
      </c>
      <c r="AL52" s="89">
        <v>0</v>
      </c>
      <c r="AM52" s="89">
        <v>0</v>
      </c>
      <c r="AN52" s="111">
        <v>0</v>
      </c>
    </row>
    <row r="53" spans="2:40" s="1" customFormat="1">
      <c r="B53" s="93" t="s">
        <v>135</v>
      </c>
      <c r="C53" s="94">
        <v>-181</v>
      </c>
      <c r="D53" s="89">
        <v>181</v>
      </c>
      <c r="E53" s="110">
        <v>0</v>
      </c>
      <c r="F53" s="89">
        <v>0</v>
      </c>
      <c r="G53" s="89">
        <v>1</v>
      </c>
      <c r="H53" s="111">
        <v>7</v>
      </c>
      <c r="I53" s="110">
        <v>0</v>
      </c>
      <c r="J53" s="89">
        <v>0</v>
      </c>
      <c r="K53" s="89">
        <v>0</v>
      </c>
      <c r="L53" s="111">
        <v>0</v>
      </c>
      <c r="M53" s="110">
        <v>0</v>
      </c>
      <c r="N53" s="89">
        <v>0</v>
      </c>
      <c r="O53" s="89">
        <v>0</v>
      </c>
      <c r="P53" s="111">
        <v>0</v>
      </c>
      <c r="Q53" s="110">
        <v>0</v>
      </c>
      <c r="R53" s="89">
        <v>0</v>
      </c>
      <c r="S53" s="89">
        <v>0</v>
      </c>
      <c r="T53" s="111">
        <v>0</v>
      </c>
      <c r="U53" s="110">
        <v>0</v>
      </c>
      <c r="V53" s="89">
        <v>0</v>
      </c>
      <c r="W53" s="89">
        <v>0</v>
      </c>
      <c r="X53" s="111">
        <v>0</v>
      </c>
      <c r="Y53" s="110">
        <v>0</v>
      </c>
      <c r="Z53" s="89">
        <v>0</v>
      </c>
      <c r="AA53" s="89">
        <v>0</v>
      </c>
      <c r="AB53" s="111">
        <v>0</v>
      </c>
      <c r="AC53" s="110">
        <v>0</v>
      </c>
      <c r="AD53" s="89">
        <v>0</v>
      </c>
      <c r="AE53" s="89">
        <v>0</v>
      </c>
      <c r="AF53" s="111">
        <v>0</v>
      </c>
      <c r="AG53" s="110">
        <v>0</v>
      </c>
      <c r="AH53" s="89">
        <v>0</v>
      </c>
      <c r="AI53" s="89">
        <v>0</v>
      </c>
      <c r="AJ53" s="111">
        <v>0</v>
      </c>
      <c r="AK53" s="110">
        <v>0</v>
      </c>
      <c r="AL53" s="89">
        <v>0</v>
      </c>
      <c r="AM53" s="89">
        <v>0</v>
      </c>
      <c r="AN53" s="111">
        <v>0</v>
      </c>
    </row>
    <row r="54" spans="2:40" s="1" customFormat="1">
      <c r="B54" s="96" t="s">
        <v>130</v>
      </c>
      <c r="C54" s="87">
        <f>SUM(C48,C50:C53)</f>
        <v>580597</v>
      </c>
      <c r="D54" s="88">
        <f>SUM(D48,D50:D53)</f>
        <v>580294</v>
      </c>
      <c r="E54" s="114">
        <f t="shared" ref="E54:AN54" si="43">SUM(E48,E50:E53)</f>
        <v>465416</v>
      </c>
      <c r="F54" s="88">
        <f t="shared" si="43"/>
        <v>470234</v>
      </c>
      <c r="G54" s="88">
        <f t="shared" si="43"/>
        <v>381838</v>
      </c>
      <c r="H54" s="115">
        <f t="shared" si="43"/>
        <v>555948</v>
      </c>
      <c r="I54" s="114">
        <f t="shared" si="43"/>
        <v>506710</v>
      </c>
      <c r="J54" s="88">
        <f t="shared" si="43"/>
        <v>280988</v>
      </c>
      <c r="K54" s="88">
        <f t="shared" si="43"/>
        <v>293134</v>
      </c>
      <c r="L54" s="115">
        <f t="shared" si="43"/>
        <v>537553</v>
      </c>
      <c r="M54" s="114">
        <f t="shared" si="43"/>
        <v>221924</v>
      </c>
      <c r="N54" s="88">
        <f t="shared" si="43"/>
        <v>393659</v>
      </c>
      <c r="O54" s="88">
        <f t="shared" si="43"/>
        <v>396566</v>
      </c>
      <c r="P54" s="115">
        <f t="shared" si="43"/>
        <v>439805</v>
      </c>
      <c r="Q54" s="114">
        <f t="shared" si="43"/>
        <v>183567</v>
      </c>
      <c r="R54" s="88">
        <f t="shared" si="43"/>
        <v>200029</v>
      </c>
      <c r="S54" s="88">
        <f t="shared" si="43"/>
        <v>55302</v>
      </c>
      <c r="T54" s="115">
        <f t="shared" si="43"/>
        <v>186697</v>
      </c>
      <c r="U54" s="114">
        <f t="shared" si="43"/>
        <v>139962</v>
      </c>
      <c r="V54" s="88">
        <f t="shared" si="43"/>
        <v>139630</v>
      </c>
      <c r="W54" s="88">
        <f t="shared" si="43"/>
        <v>211494</v>
      </c>
      <c r="X54" s="115">
        <f t="shared" si="43"/>
        <v>306664</v>
      </c>
      <c r="Y54" s="114">
        <f t="shared" si="43"/>
        <v>89571</v>
      </c>
      <c r="Z54" s="88">
        <f t="shared" si="43"/>
        <v>60952</v>
      </c>
      <c r="AA54" s="88">
        <f t="shared" si="43"/>
        <v>47891</v>
      </c>
      <c r="AB54" s="115">
        <f t="shared" si="43"/>
        <v>40890</v>
      </c>
      <c r="AC54" s="114">
        <f t="shared" si="43"/>
        <v>42786</v>
      </c>
      <c r="AD54" s="88">
        <f t="shared" si="43"/>
        <v>47578</v>
      </c>
      <c r="AE54" s="88">
        <f t="shared" si="43"/>
        <v>84200</v>
      </c>
      <c r="AF54" s="115">
        <f t="shared" si="43"/>
        <v>113737</v>
      </c>
      <c r="AG54" s="114">
        <f t="shared" si="43"/>
        <v>75460</v>
      </c>
      <c r="AH54" s="88">
        <f t="shared" si="43"/>
        <v>73063</v>
      </c>
      <c r="AI54" s="88">
        <f t="shared" si="43"/>
        <v>66526</v>
      </c>
      <c r="AJ54" s="115">
        <f t="shared" si="43"/>
        <v>58718</v>
      </c>
      <c r="AK54" s="114">
        <f t="shared" si="43"/>
        <v>93959</v>
      </c>
      <c r="AL54" s="88">
        <f t="shared" si="43"/>
        <v>42802</v>
      </c>
      <c r="AM54" s="88">
        <f t="shared" si="43"/>
        <v>31050</v>
      </c>
      <c r="AN54" s="115">
        <f t="shared" si="43"/>
        <v>82765</v>
      </c>
    </row>
    <row r="55" spans="2:40" s="1" customFormat="1" ht="7.5" customHeight="1"/>
    <row r="56" spans="2:40" s="1" customFormat="1">
      <c r="B56" s="22" t="s">
        <v>9</v>
      </c>
      <c r="C56" s="22"/>
    </row>
    <row r="57" spans="2:40" s="1" customFormat="1">
      <c r="B57" s="97" t="s">
        <v>136</v>
      </c>
      <c r="C57" s="97"/>
    </row>
    <row r="58" spans="2:40" s="1" customFormat="1">
      <c r="B58" s="97" t="s">
        <v>155</v>
      </c>
      <c r="C58" s="97"/>
    </row>
    <row r="59" spans="2:40" s="1" customFormat="1"/>
    <row r="60" spans="2:40" s="1" customFormat="1"/>
    <row r="61" spans="2:40" s="1" customFormat="1"/>
    <row r="62" spans="2:40" s="1" customFormat="1"/>
    <row r="63" spans="2:40" s="1" customFormat="1"/>
    <row r="64" spans="2:40"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row r="545" s="1" customFormat="1"/>
    <row r="546" s="1" customFormat="1"/>
    <row r="547" s="1" customFormat="1"/>
    <row r="548" s="1" customFormat="1"/>
    <row r="549" s="1" customFormat="1"/>
    <row r="550" s="1" customFormat="1"/>
    <row r="551" s="1" customFormat="1"/>
    <row r="552" s="1" customFormat="1"/>
    <row r="553" s="1" customFormat="1"/>
    <row r="554" s="1" customFormat="1"/>
    <row r="555" s="1" customFormat="1"/>
    <row r="556" s="1" customFormat="1"/>
    <row r="557" s="1" customFormat="1"/>
    <row r="558" s="1" customFormat="1"/>
    <row r="559" s="1" customFormat="1"/>
    <row r="560" s="1" customFormat="1"/>
    <row r="561" s="1" customFormat="1"/>
    <row r="562" s="1" customFormat="1"/>
    <row r="563" s="1" customFormat="1"/>
    <row r="564" s="1" customFormat="1"/>
    <row r="565" s="1" customFormat="1"/>
    <row r="566" s="1" customFormat="1"/>
    <row r="567" s="1" customFormat="1"/>
    <row r="568" s="1" customFormat="1"/>
    <row r="569" s="1" customFormat="1"/>
    <row r="570" s="1" customFormat="1"/>
    <row r="571" s="1" customFormat="1"/>
    <row r="572" s="1" customFormat="1"/>
    <row r="573" s="1" customFormat="1"/>
    <row r="574" s="1" customFormat="1"/>
    <row r="575" s="1" customFormat="1"/>
    <row r="576" s="1" customFormat="1"/>
    <row r="577" s="1" customFormat="1"/>
    <row r="578" s="1" customFormat="1"/>
    <row r="579" s="1" customFormat="1"/>
    <row r="580" s="1" customFormat="1"/>
    <row r="581" s="1" customFormat="1"/>
    <row r="582" s="1" customFormat="1"/>
    <row r="583" s="1" customFormat="1"/>
    <row r="584" s="1" customFormat="1"/>
    <row r="585" s="1" customFormat="1"/>
    <row r="586" s="1" customFormat="1"/>
    <row r="587" s="1" customFormat="1"/>
    <row r="588" s="1" customFormat="1"/>
    <row r="589" s="1" customFormat="1"/>
    <row r="590" s="1" customFormat="1"/>
    <row r="591" s="1" customFormat="1"/>
    <row r="592" s="1" customFormat="1"/>
    <row r="593" s="1" customFormat="1"/>
    <row r="594" s="1" customFormat="1"/>
    <row r="595" s="1" customFormat="1"/>
    <row r="596" s="1" customFormat="1"/>
    <row r="597" s="1" customFormat="1"/>
    <row r="598" s="1" customFormat="1"/>
    <row r="599" s="1" customFormat="1"/>
    <row r="600" s="1" customFormat="1"/>
    <row r="601" s="1" customFormat="1"/>
    <row r="602" s="1" customFormat="1"/>
    <row r="603" s="1" customFormat="1"/>
    <row r="604" s="1" customFormat="1"/>
    <row r="605" s="1" customFormat="1"/>
    <row r="606" s="1" customFormat="1"/>
    <row r="607" s="1" customFormat="1"/>
    <row r="608" s="1" customFormat="1"/>
    <row r="609" s="1" customFormat="1"/>
    <row r="610" s="1" customFormat="1"/>
    <row r="611" s="1" customFormat="1"/>
    <row r="612" s="1" customFormat="1"/>
    <row r="613" s="1" customFormat="1"/>
    <row r="614" s="1" customFormat="1"/>
    <row r="615" s="1" customFormat="1"/>
    <row r="616" s="1" customFormat="1"/>
    <row r="617" s="1" customFormat="1"/>
    <row r="618" s="1" customFormat="1"/>
    <row r="619" s="1" customFormat="1"/>
    <row r="620" s="1" customFormat="1"/>
    <row r="621" s="1" customFormat="1"/>
    <row r="622" s="1" customFormat="1"/>
    <row r="623" s="1" customFormat="1"/>
    <row r="624" s="1" customFormat="1"/>
    <row r="625" s="1" customFormat="1"/>
    <row r="626" s="1" customFormat="1"/>
    <row r="627" s="1" customFormat="1"/>
    <row r="628" s="1" customFormat="1"/>
    <row r="629" s="1" customFormat="1"/>
    <row r="630" s="1" customFormat="1"/>
    <row r="631" s="1" customFormat="1"/>
    <row r="632" s="1" customFormat="1"/>
    <row r="633" s="1" customFormat="1"/>
    <row r="634" s="1" customFormat="1"/>
    <row r="635" s="1" customFormat="1"/>
    <row r="636" s="1" customFormat="1"/>
    <row r="637" s="1" customFormat="1"/>
    <row r="638" s="1" customFormat="1"/>
    <row r="639" s="1" customFormat="1"/>
    <row r="640" s="1" customFormat="1"/>
    <row r="641" s="1" customFormat="1"/>
    <row r="642" s="1" customFormat="1"/>
    <row r="643" s="1" customFormat="1"/>
    <row r="644" s="1" customFormat="1"/>
    <row r="645" s="1" customFormat="1"/>
    <row r="646" s="1" customFormat="1"/>
    <row r="647" s="1" customFormat="1"/>
    <row r="648" s="1" customFormat="1"/>
    <row r="649" s="1" customFormat="1"/>
    <row r="650" s="1" customFormat="1"/>
    <row r="651" s="1" customFormat="1"/>
    <row r="652" s="1" customFormat="1"/>
    <row r="653" s="1" customFormat="1"/>
    <row r="654" s="1" customFormat="1"/>
    <row r="655" s="1" customFormat="1"/>
    <row r="656" s="1" customFormat="1"/>
    <row r="657" s="1" customFormat="1"/>
    <row r="658" s="1" customFormat="1"/>
    <row r="659" s="1" customFormat="1"/>
    <row r="660" s="1" customFormat="1"/>
    <row r="661" s="1" customFormat="1"/>
    <row r="662" s="1" customFormat="1"/>
    <row r="663" s="1" customFormat="1"/>
    <row r="664" s="1" customFormat="1"/>
    <row r="665" s="1" customFormat="1"/>
    <row r="666" s="1" customFormat="1"/>
    <row r="667" s="1" customFormat="1"/>
    <row r="668" s="1" customFormat="1"/>
    <row r="669" s="1" customFormat="1"/>
    <row r="670" s="1" customFormat="1"/>
    <row r="671" s="1" customFormat="1"/>
    <row r="672" s="1" customFormat="1"/>
    <row r="673" s="1" customFormat="1"/>
    <row r="674" s="1" customFormat="1"/>
    <row r="675" s="1" customFormat="1"/>
    <row r="676" s="1" customFormat="1"/>
    <row r="677" s="1" customFormat="1"/>
    <row r="678" s="1" customFormat="1"/>
    <row r="679" s="1" customFormat="1"/>
    <row r="680" s="1" customFormat="1"/>
    <row r="681" s="1" customFormat="1"/>
    <row r="682" s="1" customFormat="1"/>
    <row r="683" s="1" customFormat="1"/>
    <row r="684" s="1" customFormat="1"/>
    <row r="685" s="1" customFormat="1"/>
    <row r="686" s="1" customFormat="1"/>
    <row r="687" s="1" customFormat="1"/>
    <row r="688" s="1" customFormat="1"/>
    <row r="689" s="1" customFormat="1"/>
    <row r="690" s="1" customFormat="1"/>
    <row r="691" s="1" customFormat="1"/>
    <row r="692" s="1" customFormat="1"/>
    <row r="693" s="1" customFormat="1"/>
    <row r="694" s="1" customFormat="1"/>
    <row r="695" s="1" customFormat="1"/>
    <row r="696" s="1" customFormat="1"/>
    <row r="697" s="1" customFormat="1"/>
    <row r="698" s="1" customFormat="1"/>
    <row r="699" s="1" customFormat="1"/>
    <row r="700" s="1" customFormat="1"/>
    <row r="701" s="1" customFormat="1"/>
    <row r="702" s="1" customFormat="1"/>
    <row r="703" s="1" customFormat="1"/>
    <row r="704" s="1" customFormat="1"/>
    <row r="705" s="1" customFormat="1"/>
    <row r="706" s="1" customFormat="1"/>
    <row r="707" s="1" customFormat="1"/>
    <row r="708" s="1" customFormat="1"/>
    <row r="709" s="1" customFormat="1"/>
    <row r="710" s="1" customFormat="1"/>
    <row r="711" s="1" customFormat="1"/>
    <row r="712" s="1" customFormat="1"/>
    <row r="713" s="1" customFormat="1"/>
    <row r="714" s="1" customFormat="1"/>
    <row r="715" s="1" customFormat="1"/>
    <row r="716" s="1" customFormat="1"/>
    <row r="717" s="1" customFormat="1"/>
    <row r="718" s="1" customFormat="1"/>
    <row r="719" s="1" customFormat="1"/>
    <row r="720" s="1" customFormat="1"/>
    <row r="721" s="1" customFormat="1"/>
    <row r="722" s="1" customFormat="1"/>
    <row r="723" s="1" customFormat="1"/>
    <row r="724" s="1" customFormat="1"/>
    <row r="725" s="1" customFormat="1"/>
    <row r="726" s="1" customFormat="1"/>
    <row r="727" s="1" customFormat="1"/>
    <row r="728" s="1" customFormat="1"/>
    <row r="729" s="1" customFormat="1"/>
    <row r="730" s="1" customFormat="1"/>
    <row r="731" s="1" customFormat="1"/>
    <row r="732" s="1" customFormat="1"/>
    <row r="733" s="1" customFormat="1"/>
    <row r="734" s="1" customFormat="1"/>
    <row r="735" s="1" customFormat="1"/>
    <row r="736" s="1" customFormat="1"/>
    <row r="737" s="1" customFormat="1"/>
    <row r="738" s="1" customFormat="1"/>
    <row r="739" s="1" customFormat="1"/>
    <row r="740" s="1" customFormat="1"/>
    <row r="741" s="1" customFormat="1"/>
    <row r="742" s="1" customFormat="1"/>
    <row r="743" s="1" customFormat="1"/>
    <row r="744" s="1" customFormat="1"/>
    <row r="745" s="1" customFormat="1"/>
    <row r="746" s="1" customFormat="1"/>
    <row r="747" s="1" customFormat="1"/>
    <row r="748" s="1" customFormat="1"/>
    <row r="749" s="1" customFormat="1"/>
    <row r="750" s="1" customFormat="1"/>
    <row r="751" s="1" customFormat="1"/>
    <row r="752" s="1" customFormat="1"/>
    <row r="753" s="1" customFormat="1"/>
    <row r="754" s="1" customFormat="1"/>
    <row r="755" s="1" customFormat="1"/>
    <row r="756" s="1" customFormat="1"/>
    <row r="757" s="1" customFormat="1"/>
    <row r="758" s="1" customFormat="1"/>
    <row r="759" s="1" customFormat="1"/>
    <row r="760" s="1" customFormat="1"/>
    <row r="761" s="1" customFormat="1"/>
    <row r="762" s="1" customFormat="1"/>
    <row r="763" s="1" customFormat="1"/>
    <row r="764" s="1" customFormat="1"/>
    <row r="765" s="1" customFormat="1"/>
    <row r="766" s="1" customFormat="1"/>
    <row r="767" s="1" customFormat="1"/>
    <row r="768" s="1" customFormat="1"/>
    <row r="769" s="1" customFormat="1"/>
    <row r="770" s="1" customFormat="1"/>
    <row r="771" s="1" customFormat="1"/>
    <row r="772" s="1" customFormat="1"/>
    <row r="773" s="1" customFormat="1"/>
    <row r="774" s="1" customFormat="1"/>
    <row r="775" s="1" customFormat="1"/>
    <row r="776" s="1" customFormat="1"/>
    <row r="777" s="1" customFormat="1"/>
    <row r="778" s="1" customFormat="1"/>
    <row r="779" s="1" customFormat="1"/>
    <row r="780" s="1" customFormat="1"/>
    <row r="781" s="1" customFormat="1"/>
    <row r="782" s="1" customFormat="1"/>
    <row r="783" s="1" customFormat="1"/>
    <row r="784" s="1" customFormat="1"/>
    <row r="785" s="1" customFormat="1"/>
    <row r="786" s="1" customFormat="1"/>
    <row r="787" s="1" customFormat="1"/>
    <row r="788" s="1" customFormat="1"/>
    <row r="789" s="1" customFormat="1"/>
    <row r="790" s="1" customFormat="1"/>
    <row r="791" s="1" customFormat="1"/>
    <row r="792" s="1" customFormat="1"/>
    <row r="793" s="1" customFormat="1"/>
    <row r="794" s="1" customFormat="1"/>
    <row r="795" s="1" customFormat="1"/>
    <row r="796" s="1" customFormat="1"/>
    <row r="797" s="1" customFormat="1"/>
    <row r="798" s="1" customFormat="1"/>
    <row r="799" s="1" customFormat="1"/>
    <row r="800" s="1" customFormat="1"/>
    <row r="801" s="1" customFormat="1"/>
    <row r="802" s="1" customFormat="1"/>
    <row r="803" s="1" customFormat="1"/>
    <row r="804" s="1" customFormat="1"/>
    <row r="805" s="1" customFormat="1"/>
    <row r="806" s="1" customFormat="1"/>
    <row r="807" s="1" customFormat="1"/>
    <row r="808" s="1" customFormat="1"/>
    <row r="809" s="1" customFormat="1"/>
    <row r="810" s="1" customFormat="1"/>
    <row r="811" s="1" customFormat="1"/>
    <row r="812" s="1" customFormat="1"/>
    <row r="813" s="1" customFormat="1"/>
    <row r="814" s="1" customFormat="1"/>
    <row r="815" s="1" customFormat="1"/>
    <row r="816" s="1" customFormat="1"/>
    <row r="817" s="1" customFormat="1"/>
    <row r="818" s="1" customFormat="1"/>
    <row r="819" s="1" customFormat="1"/>
    <row r="820" s="1" customFormat="1"/>
    <row r="821" s="1" customFormat="1"/>
    <row r="822" s="1" customFormat="1"/>
    <row r="823" s="1" customFormat="1"/>
    <row r="824" s="1" customFormat="1"/>
    <row r="825" s="1" customFormat="1"/>
    <row r="826" s="1" customFormat="1"/>
    <row r="827" s="1" customFormat="1"/>
    <row r="828" s="1" customFormat="1"/>
    <row r="829" s="1" customFormat="1"/>
    <row r="830" s="1" customFormat="1"/>
    <row r="831" s="1" customFormat="1"/>
    <row r="832" s="1" customFormat="1"/>
    <row r="833" s="1" customFormat="1"/>
    <row r="834" s="1" customFormat="1"/>
    <row r="835" s="1" customFormat="1"/>
    <row r="836" s="1" customFormat="1"/>
    <row r="837" s="1" customFormat="1"/>
    <row r="838" s="1" customFormat="1"/>
    <row r="839" s="1" customFormat="1"/>
    <row r="840" s="1" customFormat="1"/>
    <row r="841" s="1" customFormat="1"/>
    <row r="842" s="1" customFormat="1"/>
    <row r="843" s="1" customFormat="1"/>
    <row r="844" s="1" customFormat="1"/>
    <row r="845" s="1" customFormat="1"/>
    <row r="846" s="1" customFormat="1"/>
    <row r="847" s="1" customFormat="1"/>
    <row r="848" s="1" customFormat="1"/>
    <row r="849" s="1" customFormat="1"/>
    <row r="850" s="1" customFormat="1"/>
    <row r="851" s="1" customFormat="1"/>
    <row r="852" s="1" customFormat="1"/>
    <row r="853" s="1" customFormat="1"/>
    <row r="854" s="1" customFormat="1"/>
    <row r="855" s="1" customFormat="1"/>
    <row r="856" s="1" customFormat="1"/>
    <row r="857" s="1" customFormat="1"/>
    <row r="858" s="1" customFormat="1"/>
    <row r="859" s="1" customFormat="1"/>
    <row r="860" s="1" customFormat="1"/>
    <row r="861" s="1" customFormat="1"/>
    <row r="862" s="1" customFormat="1"/>
    <row r="863" s="1" customFormat="1"/>
    <row r="864" s="1" customFormat="1"/>
    <row r="865" s="1" customFormat="1"/>
    <row r="866" s="1" customFormat="1"/>
    <row r="867" s="1" customFormat="1"/>
    <row r="868" s="1" customFormat="1"/>
    <row r="869" s="1" customFormat="1"/>
    <row r="870" s="1" customFormat="1"/>
    <row r="871" s="1" customFormat="1"/>
    <row r="872" s="1" customFormat="1"/>
    <row r="873" s="1" customFormat="1"/>
    <row r="874" s="1" customFormat="1"/>
    <row r="875" s="1" customFormat="1"/>
    <row r="876" s="1" customFormat="1"/>
    <row r="877" s="1" customFormat="1"/>
    <row r="878" s="1" customFormat="1"/>
    <row r="879" s="1" customFormat="1"/>
    <row r="880" s="1" customFormat="1"/>
    <row r="881" s="1" customFormat="1"/>
    <row r="882" s="1" customFormat="1"/>
    <row r="883" s="1" customFormat="1"/>
    <row r="884" s="1" customFormat="1"/>
    <row r="885" s="1" customFormat="1"/>
    <row r="886" s="1" customFormat="1"/>
    <row r="887" s="1" customFormat="1"/>
    <row r="888" s="1" customFormat="1"/>
    <row r="889" s="1" customFormat="1"/>
    <row r="890" s="1" customFormat="1"/>
    <row r="891" s="1" customFormat="1"/>
    <row r="892" s="1" customFormat="1"/>
    <row r="893" s="1" customFormat="1"/>
    <row r="894" s="1" customFormat="1"/>
    <row r="895" s="1" customFormat="1"/>
    <row r="896" s="1" customFormat="1"/>
    <row r="897" s="1" customFormat="1"/>
    <row r="898" s="1" customFormat="1"/>
    <row r="899" s="1" customFormat="1"/>
    <row r="900" s="1" customFormat="1"/>
    <row r="901" s="1" customFormat="1"/>
    <row r="902" s="1" customFormat="1"/>
    <row r="903" s="1" customFormat="1"/>
    <row r="904" s="1" customFormat="1"/>
    <row r="905" s="1" customFormat="1"/>
    <row r="906" s="1" customFormat="1"/>
    <row r="907" s="1" customFormat="1"/>
    <row r="908" s="1" customFormat="1"/>
    <row r="909" s="1" customFormat="1"/>
    <row r="910" s="1" customFormat="1"/>
    <row r="911" s="1" customFormat="1"/>
    <row r="912" s="1" customFormat="1"/>
    <row r="913" s="1" customFormat="1"/>
    <row r="914" s="1" customFormat="1"/>
    <row r="915" s="1" customFormat="1"/>
    <row r="916" s="1" customFormat="1"/>
    <row r="917" s="1" customFormat="1"/>
    <row r="918" s="1" customFormat="1"/>
    <row r="919" s="1" customFormat="1"/>
    <row r="920" s="1" customFormat="1"/>
    <row r="921" s="1" customFormat="1"/>
    <row r="922" s="1" customFormat="1"/>
    <row r="923" s="1" customFormat="1"/>
    <row r="924" s="1" customFormat="1"/>
    <row r="925" s="1" customFormat="1"/>
    <row r="926" s="1" customFormat="1"/>
    <row r="927" s="1" customFormat="1"/>
    <row r="928" s="1" customFormat="1"/>
    <row r="929" s="1" customFormat="1"/>
    <row r="930" s="1" customFormat="1"/>
    <row r="931" s="1" customFormat="1"/>
    <row r="932" s="1" customFormat="1"/>
    <row r="933" s="1" customFormat="1"/>
    <row r="934" s="1" customFormat="1"/>
    <row r="935" s="1" customFormat="1"/>
    <row r="936" s="1" customFormat="1"/>
    <row r="937" s="1" customFormat="1"/>
    <row r="938" s="1" customFormat="1"/>
    <row r="939" s="1" customFormat="1"/>
    <row r="940" s="1" customFormat="1"/>
    <row r="941" s="1" customFormat="1"/>
    <row r="942" s="1" customFormat="1"/>
    <row r="943" s="1" customFormat="1"/>
    <row r="944" s="1" customFormat="1"/>
    <row r="945" s="1" customFormat="1"/>
    <row r="946" s="1" customFormat="1"/>
    <row r="947" s="1" customFormat="1"/>
    <row r="948" s="1" customFormat="1"/>
    <row r="949" s="1" customFormat="1"/>
    <row r="950" s="1" customFormat="1"/>
    <row r="951" s="1" customFormat="1"/>
    <row r="952" s="1" customFormat="1"/>
    <row r="953" s="1" customFormat="1"/>
    <row r="954" s="1" customFormat="1"/>
    <row r="955" s="1" customFormat="1"/>
    <row r="956" s="1" customFormat="1"/>
    <row r="957" s="1" customFormat="1"/>
    <row r="958" s="1" customFormat="1"/>
    <row r="959" s="1" customFormat="1"/>
    <row r="960" s="1" customFormat="1"/>
    <row r="961" s="1" customFormat="1"/>
    <row r="962" s="1" customFormat="1"/>
    <row r="963" s="1" customFormat="1"/>
    <row r="964" s="1" customFormat="1"/>
    <row r="965" s="1" customFormat="1"/>
    <row r="966" s="1" customFormat="1"/>
    <row r="967" s="1" customFormat="1"/>
    <row r="968" s="1" customFormat="1"/>
    <row r="969" s="1" customFormat="1"/>
    <row r="970" s="1" customFormat="1"/>
    <row r="971" s="1" customFormat="1"/>
    <row r="972" s="1" customFormat="1"/>
    <row r="973" s="1" customFormat="1"/>
    <row r="974" s="1" customFormat="1"/>
    <row r="975" s="1" customFormat="1"/>
    <row r="976" s="1" customFormat="1"/>
    <row r="977" s="1" customFormat="1"/>
    <row r="978" s="1" customFormat="1"/>
    <row r="979" s="1" customFormat="1"/>
    <row r="980" s="1" customFormat="1"/>
    <row r="981" s="1" customFormat="1"/>
    <row r="982" s="1" customFormat="1"/>
    <row r="983" s="1" customFormat="1"/>
    <row r="984" s="1" customFormat="1"/>
    <row r="985" s="1" customFormat="1"/>
    <row r="986" s="1" customFormat="1"/>
    <row r="987" s="1" customFormat="1"/>
    <row r="988" s="1" customFormat="1"/>
    <row r="989" s="1" customFormat="1"/>
    <row r="990" s="1" customFormat="1"/>
    <row r="991" s="1" customFormat="1"/>
    <row r="992" s="1" customFormat="1"/>
    <row r="993" s="1" customFormat="1"/>
    <row r="994" s="1" customFormat="1"/>
    <row r="995" s="1" customFormat="1"/>
    <row r="996" s="1" customFormat="1"/>
    <row r="997" s="1" customFormat="1"/>
    <row r="998" s="1" customFormat="1"/>
    <row r="999" s="1" customFormat="1"/>
    <row r="1000" s="1" customFormat="1"/>
    <row r="1001" s="1" customFormat="1"/>
    <row r="1002" s="1" customFormat="1"/>
    <row r="1003" s="1" customFormat="1"/>
    <row r="1004" s="1" customFormat="1"/>
    <row r="1005" s="1" customFormat="1"/>
    <row r="1006" s="1" customFormat="1"/>
    <row r="1007" s="1" customFormat="1"/>
    <row r="1008" s="1" customFormat="1"/>
    <row r="1009" s="1" customFormat="1"/>
    <row r="1010" s="1" customFormat="1"/>
    <row r="1011" s="1" customFormat="1"/>
    <row r="1012" s="1" customFormat="1"/>
    <row r="1013" s="1" customFormat="1"/>
    <row r="1014" s="1" customFormat="1"/>
    <row r="1015" s="1" customFormat="1"/>
    <row r="1016" s="1" customFormat="1"/>
    <row r="1017" s="1" customFormat="1"/>
    <row r="1018" s="1" customFormat="1"/>
    <row r="1019" s="1" customFormat="1"/>
    <row r="1020" s="1" customFormat="1"/>
    <row r="1021" s="1" customFormat="1"/>
    <row r="1022" s="1" customFormat="1"/>
    <row r="1023" s="1" customFormat="1"/>
    <row r="1024" s="1" customFormat="1"/>
    <row r="1025" s="1" customFormat="1"/>
    <row r="1026" s="1" customFormat="1"/>
    <row r="1027" s="1" customFormat="1"/>
    <row r="1028" s="1" customFormat="1"/>
    <row r="1029" s="1" customFormat="1"/>
    <row r="1030" s="1" customFormat="1"/>
    <row r="1031" s="1" customFormat="1"/>
    <row r="1032" s="1" customFormat="1"/>
    <row r="1033" s="1" customFormat="1"/>
    <row r="1034" s="1" customFormat="1"/>
    <row r="1035" s="1" customFormat="1"/>
    <row r="1036" s="1" customFormat="1"/>
    <row r="1037" s="1" customFormat="1"/>
    <row r="1038" s="1" customFormat="1"/>
    <row r="1039" s="1" customFormat="1"/>
    <row r="1040" s="1" customFormat="1"/>
    <row r="1041" s="1" customFormat="1"/>
    <row r="1042" s="1" customFormat="1"/>
    <row r="1043" s="1" customFormat="1"/>
    <row r="1044" s="1" customFormat="1"/>
    <row r="1045" s="1" customFormat="1"/>
    <row r="1046" s="1" customFormat="1"/>
    <row r="1047" s="1" customFormat="1"/>
    <row r="1048" s="1" customFormat="1"/>
    <row r="1049" s="1" customFormat="1"/>
    <row r="1050" s="1" customFormat="1"/>
    <row r="1051" s="1" customFormat="1"/>
    <row r="1052" s="1" customFormat="1"/>
    <row r="1053" s="1" customFormat="1"/>
    <row r="1054" s="1" customFormat="1"/>
    <row r="1055" s="1" customFormat="1"/>
    <row r="1056" s="1" customFormat="1"/>
    <row r="1057" s="1" customFormat="1"/>
    <row r="1058" s="1" customFormat="1"/>
    <row r="1059" s="1" customFormat="1"/>
    <row r="1060" s="1" customFormat="1"/>
    <row r="1061" s="1" customFormat="1"/>
    <row r="1062" s="1" customFormat="1"/>
    <row r="1063" s="1" customFormat="1"/>
    <row r="1064" s="1" customFormat="1"/>
    <row r="1065" s="1" customFormat="1"/>
    <row r="1066" s="1" customFormat="1"/>
    <row r="1067" s="1" customFormat="1"/>
    <row r="1068" s="1" customFormat="1"/>
    <row r="1069" s="1" customFormat="1"/>
    <row r="1070" s="1" customFormat="1"/>
    <row r="1071" s="1" customFormat="1"/>
    <row r="1072" s="1" customFormat="1"/>
    <row r="1073" s="1" customFormat="1"/>
    <row r="1074" s="1" customFormat="1"/>
    <row r="1075" s="1" customFormat="1"/>
    <row r="1076" s="1" customFormat="1"/>
    <row r="1077" s="1" customFormat="1"/>
    <row r="1078" s="1" customFormat="1"/>
    <row r="1079" s="1" customFormat="1"/>
    <row r="1080" s="1" customFormat="1"/>
    <row r="1081" s="1" customFormat="1"/>
    <row r="1082" s="1" customFormat="1"/>
    <row r="1083" s="1" customFormat="1"/>
    <row r="1084" s="1" customFormat="1"/>
    <row r="1085" s="1" customFormat="1"/>
    <row r="1086" s="1" customFormat="1"/>
    <row r="1087" s="1" customFormat="1"/>
    <row r="1088" s="1" customFormat="1"/>
    <row r="1089" s="1" customFormat="1"/>
    <row r="1090" s="1" customFormat="1"/>
    <row r="1091" s="1" customFormat="1"/>
    <row r="1092" s="1" customFormat="1"/>
    <row r="1093" s="1" customFormat="1"/>
    <row r="1094" s="1" customFormat="1"/>
    <row r="1095" s="1" customFormat="1"/>
    <row r="1096" s="1" customFormat="1"/>
    <row r="1097" s="1" customFormat="1"/>
    <row r="1098" s="1" customFormat="1"/>
    <row r="1099" s="1" customFormat="1"/>
    <row r="1100" s="1" customFormat="1"/>
    <row r="1101" s="1" customFormat="1"/>
    <row r="1102" s="1" customFormat="1"/>
    <row r="1103" s="1" customFormat="1"/>
    <row r="1104" s="1" customFormat="1"/>
    <row r="1105" s="1" customFormat="1"/>
    <row r="1106" s="1" customFormat="1"/>
    <row r="1107" s="1" customFormat="1"/>
    <row r="1108" s="1" customFormat="1"/>
    <row r="1109" s="1" customFormat="1"/>
    <row r="1110" s="1" customFormat="1"/>
    <row r="1111" s="1" customFormat="1"/>
    <row r="1112" s="1" customFormat="1"/>
    <row r="1113" s="1" customFormat="1"/>
    <row r="1114" s="1" customFormat="1"/>
    <row r="1115" s="1" customFormat="1"/>
    <row r="1116" s="1" customFormat="1"/>
    <row r="1117" s="1" customFormat="1"/>
    <row r="1118" s="1" customFormat="1"/>
    <row r="1119" s="1" customFormat="1"/>
    <row r="1120" s="1" customFormat="1"/>
    <row r="1121" s="1" customFormat="1"/>
    <row r="1122" s="1" customFormat="1"/>
    <row r="1123" s="1" customFormat="1"/>
    <row r="1124" s="1" customFormat="1"/>
    <row r="1125" s="1" customFormat="1"/>
    <row r="1126" s="1" customFormat="1"/>
    <row r="1127" s="1" customFormat="1"/>
    <row r="1128" s="1" customFormat="1"/>
    <row r="1129" s="1" customFormat="1"/>
    <row r="1130" s="1" customFormat="1"/>
    <row r="1131" s="1" customFormat="1"/>
    <row r="1132" s="1" customFormat="1"/>
    <row r="1133" s="1" customFormat="1"/>
    <row r="1134" s="1" customFormat="1"/>
    <row r="1135" s="1" customFormat="1"/>
    <row r="1136" s="1" customFormat="1"/>
    <row r="1137" s="1" customFormat="1"/>
    <row r="1138" s="1" customFormat="1"/>
    <row r="1139" s="1" customFormat="1"/>
    <row r="1140" s="1" customFormat="1"/>
    <row r="1141" s="1" customFormat="1"/>
    <row r="1142" s="1" customFormat="1"/>
    <row r="1143" s="1" customFormat="1"/>
    <row r="1144" s="1" customFormat="1"/>
    <row r="1145" s="1" customFormat="1"/>
    <row r="1146" s="1" customFormat="1"/>
    <row r="1147" s="1" customFormat="1"/>
    <row r="1148" s="1" customFormat="1"/>
    <row r="1149" s="1" customFormat="1"/>
    <row r="1150" s="1" customFormat="1"/>
    <row r="1151" s="1" customFormat="1"/>
    <row r="1152" s="1" customFormat="1"/>
    <row r="1153" s="1" customFormat="1"/>
    <row r="1154" s="1" customFormat="1"/>
    <row r="1155" s="1" customFormat="1"/>
    <row r="1156" s="1" customFormat="1"/>
    <row r="1157" s="1" customFormat="1"/>
    <row r="1158" s="1" customFormat="1"/>
    <row r="1159" s="1" customFormat="1"/>
    <row r="1160" s="1" customFormat="1"/>
    <row r="1161" s="1" customFormat="1"/>
    <row r="1162" s="1" customFormat="1"/>
    <row r="1163" s="1" customFormat="1"/>
    <row r="1164" s="1" customFormat="1"/>
    <row r="1165" s="1" customFormat="1"/>
    <row r="1166" s="1" customFormat="1"/>
    <row r="1167" s="1" customFormat="1"/>
    <row r="1168" s="1" customFormat="1"/>
    <row r="1169" s="1" customFormat="1"/>
    <row r="1170" s="1" customFormat="1"/>
    <row r="1171" s="1" customFormat="1"/>
    <row r="1172" s="1" customFormat="1"/>
    <row r="1173" s="1" customFormat="1"/>
    <row r="1174" s="1" customFormat="1"/>
    <row r="1175" s="1" customFormat="1"/>
    <row r="1176" s="1" customFormat="1"/>
    <row r="1177" s="1" customFormat="1"/>
    <row r="1178" s="1" customFormat="1"/>
    <row r="1179" s="1" customFormat="1"/>
    <row r="1180" s="1" customFormat="1"/>
    <row r="1181" s="1" customFormat="1"/>
    <row r="1182" s="1" customFormat="1"/>
    <row r="1183" s="1" customFormat="1"/>
    <row r="1184" s="1" customFormat="1"/>
    <row r="1185" s="1" customFormat="1"/>
    <row r="1186" s="1" customFormat="1"/>
    <row r="1187" s="1" customFormat="1"/>
    <row r="1188" s="1" customFormat="1"/>
    <row r="1189" s="1" customFormat="1"/>
    <row r="1190" s="1" customFormat="1"/>
    <row r="1191" s="1" customFormat="1"/>
    <row r="1192" s="1" customFormat="1"/>
    <row r="1193" s="1" customFormat="1"/>
    <row r="1194" s="1" customFormat="1"/>
    <row r="1195" s="1" customFormat="1"/>
    <row r="1196" s="1" customFormat="1"/>
    <row r="1197" s="1" customFormat="1"/>
    <row r="1198" s="1" customFormat="1"/>
    <row r="1199" s="1" customFormat="1"/>
    <row r="1200" s="1" customFormat="1"/>
    <row r="1201" s="1" customFormat="1"/>
    <row r="1202" s="1" customFormat="1"/>
    <row r="1203" s="1" customFormat="1"/>
    <row r="1204" s="1" customFormat="1"/>
    <row r="1205" s="1" customFormat="1"/>
    <row r="1206" s="1" customFormat="1"/>
    <row r="1207" s="1" customFormat="1"/>
    <row r="1208" s="1" customFormat="1"/>
    <row r="1209" s="1" customFormat="1"/>
    <row r="1210" s="1" customFormat="1"/>
    <row r="1211" s="1" customFormat="1"/>
    <row r="1212" s="1" customFormat="1"/>
    <row r="1213" s="1" customFormat="1"/>
    <row r="1214" s="1" customFormat="1"/>
    <row r="1215" s="1" customFormat="1"/>
    <row r="1216" s="1" customFormat="1"/>
    <row r="1217" s="1" customFormat="1"/>
    <row r="1218" s="1" customFormat="1"/>
    <row r="1219" s="1" customFormat="1"/>
    <row r="1220" s="1" customFormat="1"/>
    <row r="1221" s="1" customFormat="1"/>
    <row r="1222" s="1" customFormat="1"/>
    <row r="1223" s="1" customFormat="1"/>
    <row r="1224" s="1" customFormat="1"/>
    <row r="1225" s="1" customFormat="1"/>
    <row r="1226" s="1" customFormat="1"/>
    <row r="1227" s="1" customFormat="1"/>
    <row r="1228" s="1" customFormat="1"/>
    <row r="1229" s="1" customFormat="1"/>
    <row r="1230" s="1" customFormat="1"/>
    <row r="1231" s="1" customFormat="1"/>
    <row r="1232" s="1" customFormat="1"/>
    <row r="1233" s="1" customFormat="1"/>
    <row r="1234" s="1" customFormat="1"/>
    <row r="1235" s="1" customFormat="1"/>
    <row r="1236" s="1" customFormat="1"/>
    <row r="1237" s="1" customFormat="1"/>
    <row r="1238" s="1" customFormat="1"/>
    <row r="1239" s="1" customFormat="1"/>
    <row r="1240" s="1" customFormat="1"/>
    <row r="1241" s="1" customFormat="1"/>
    <row r="1242" s="1" customFormat="1"/>
    <row r="1243" s="1" customFormat="1"/>
    <row r="1244" s="1" customFormat="1"/>
    <row r="1245" s="1" customFormat="1"/>
    <row r="1246" s="1" customFormat="1"/>
    <row r="1247" s="1" customFormat="1"/>
    <row r="1248" s="1" customFormat="1"/>
    <row r="1249" s="1" customFormat="1"/>
    <row r="1250" s="1" customFormat="1"/>
    <row r="1251" s="1" customFormat="1"/>
    <row r="1252" s="1" customFormat="1"/>
    <row r="1253" s="1" customFormat="1"/>
    <row r="1254" s="1" customFormat="1"/>
    <row r="1255" s="1" customFormat="1"/>
    <row r="1256" s="1" customFormat="1"/>
    <row r="1257" s="1" customFormat="1"/>
    <row r="1258" s="1" customFormat="1"/>
    <row r="1259" s="1" customFormat="1"/>
    <row r="1260" s="1" customFormat="1"/>
    <row r="1261" s="1" customFormat="1"/>
    <row r="1262" s="1" customFormat="1"/>
    <row r="1263" s="1" customFormat="1"/>
    <row r="1264" s="1" customFormat="1"/>
    <row r="1265" s="1" customFormat="1"/>
    <row r="1266" s="1" customFormat="1"/>
    <row r="1267" s="1" customFormat="1"/>
    <row r="1268" s="1" customFormat="1"/>
    <row r="1269" s="1" customFormat="1"/>
    <row r="1270" s="1" customFormat="1"/>
    <row r="1271" s="1" customFormat="1"/>
    <row r="1272" s="1" customFormat="1"/>
    <row r="1273" s="1" customFormat="1"/>
    <row r="1274" s="1" customFormat="1"/>
    <row r="1275" s="1" customFormat="1"/>
    <row r="1276" s="1" customFormat="1"/>
    <row r="1277" s="1" customFormat="1"/>
    <row r="1278" s="1" customFormat="1"/>
    <row r="1279" s="1" customFormat="1"/>
    <row r="1280" s="1" customFormat="1"/>
    <row r="1281" s="1" customFormat="1"/>
    <row r="1282" s="1" customFormat="1"/>
    <row r="1283" s="1" customFormat="1"/>
    <row r="1284" s="1" customFormat="1"/>
    <row r="1285" s="1" customFormat="1"/>
    <row r="1286" s="1" customFormat="1"/>
    <row r="1287" s="1" customFormat="1"/>
    <row r="1288" s="1" customFormat="1"/>
    <row r="1289" s="1" customFormat="1"/>
    <row r="1290" s="1" customFormat="1"/>
    <row r="1291" s="1" customFormat="1"/>
    <row r="1292" s="1" customFormat="1"/>
    <row r="1293" s="1" customFormat="1"/>
    <row r="1294" s="1" customFormat="1"/>
    <row r="1295" s="1" customFormat="1"/>
    <row r="1296" s="1" customFormat="1"/>
    <row r="1297" s="1" customFormat="1"/>
    <row r="1298" s="1" customFormat="1"/>
    <row r="1299" s="1" customFormat="1"/>
    <row r="1300" s="1" customFormat="1"/>
    <row r="1301" s="1" customFormat="1"/>
    <row r="1302" s="1" customFormat="1"/>
    <row r="1303" s="1" customFormat="1"/>
    <row r="1304" s="1" customFormat="1"/>
    <row r="1305" s="1" customFormat="1"/>
    <row r="1306" s="1" customFormat="1"/>
    <row r="1307" s="1" customFormat="1"/>
    <row r="1308" s="1" customFormat="1"/>
    <row r="1309" s="1" customFormat="1"/>
    <row r="1310" s="1" customFormat="1"/>
    <row r="1311" s="1" customFormat="1"/>
    <row r="1312" s="1" customFormat="1"/>
    <row r="1313" s="1" customFormat="1"/>
    <row r="1314" s="1" customFormat="1"/>
    <row r="1315" s="1" customFormat="1"/>
    <row r="1316" s="1" customFormat="1"/>
    <row r="1317" s="1" customFormat="1"/>
    <row r="1318" s="1" customFormat="1"/>
    <row r="1319" s="1" customFormat="1"/>
    <row r="1320" s="1" customFormat="1"/>
    <row r="1321" s="1" customFormat="1"/>
    <row r="1322" s="1" customFormat="1"/>
    <row r="1323" s="1" customFormat="1"/>
    <row r="1324" s="1" customFormat="1"/>
    <row r="1325" s="1" customFormat="1"/>
    <row r="1326" s="1" customFormat="1"/>
    <row r="1327" s="1" customFormat="1"/>
    <row r="1328" s="1" customFormat="1"/>
    <row r="1329" s="1" customFormat="1"/>
    <row r="1330" s="1" customFormat="1"/>
    <row r="1331" s="1" customFormat="1"/>
    <row r="1332" s="1" customFormat="1"/>
    <row r="1333" s="1" customFormat="1"/>
    <row r="1334" s="1" customFormat="1"/>
    <row r="1335" s="1" customFormat="1"/>
    <row r="1336" s="1" customFormat="1"/>
    <row r="1337" s="1" customFormat="1"/>
    <row r="1338" s="1" customFormat="1"/>
    <row r="1339" s="1" customFormat="1"/>
    <row r="1340" s="1" customFormat="1"/>
    <row r="1341" s="1" customFormat="1"/>
    <row r="1342" s="1" customFormat="1"/>
    <row r="1343" s="1" customFormat="1"/>
    <row r="1344" s="1" customFormat="1"/>
    <row r="1345" s="1" customFormat="1"/>
    <row r="1346" s="1" customFormat="1"/>
    <row r="1347" s="1" customFormat="1"/>
    <row r="1348" s="1" customFormat="1"/>
    <row r="1349" s="1" customFormat="1"/>
    <row r="1350" s="1" customFormat="1"/>
    <row r="1351" s="1" customFormat="1"/>
    <row r="1352" s="1" customFormat="1"/>
    <row r="1353" s="1" customFormat="1"/>
    <row r="1354" s="1" customFormat="1"/>
    <row r="1355" s="1" customFormat="1"/>
    <row r="1356" s="1" customFormat="1"/>
    <row r="1357" s="1" customFormat="1"/>
    <row r="1358" s="1" customFormat="1"/>
    <row r="1359" s="1" customFormat="1"/>
    <row r="1360" s="1" customFormat="1"/>
    <row r="1361" s="1" customFormat="1"/>
    <row r="1362" s="1" customFormat="1"/>
    <row r="1363" s="1" customFormat="1"/>
    <row r="1364" s="1" customFormat="1"/>
    <row r="1365" s="1" customFormat="1"/>
    <row r="1366" s="1" customFormat="1"/>
    <row r="1367" s="1" customFormat="1"/>
    <row r="1368" s="1" customFormat="1"/>
    <row r="1369" s="1" customFormat="1"/>
    <row r="1370" s="1" customFormat="1"/>
    <row r="1371" s="1" customFormat="1"/>
    <row r="1372" s="1" customFormat="1"/>
    <row r="1373" s="1" customFormat="1"/>
    <row r="1374" s="1" customFormat="1"/>
    <row r="1375" s="1" customFormat="1"/>
    <row r="1376" s="1" customFormat="1"/>
    <row r="1377" s="1" customFormat="1"/>
    <row r="1378" s="1" customFormat="1"/>
    <row r="1379" s="1" customFormat="1"/>
    <row r="1380" s="1" customFormat="1"/>
    <row r="1381" s="1" customFormat="1"/>
    <row r="1382" s="1" customFormat="1"/>
    <row r="1383" s="1" customFormat="1"/>
    <row r="1384" s="1" customFormat="1"/>
    <row r="1385" s="1" customFormat="1"/>
    <row r="1386" s="1" customFormat="1"/>
    <row r="1387" s="1" customFormat="1"/>
    <row r="1388" s="1" customFormat="1"/>
    <row r="1389" s="1" customFormat="1"/>
    <row r="1390" s="1" customFormat="1"/>
    <row r="1391" s="1" customFormat="1"/>
    <row r="1392" s="1" customFormat="1"/>
    <row r="1393" s="1" customFormat="1"/>
    <row r="1394" s="1" customFormat="1"/>
    <row r="1395" s="1" customFormat="1"/>
    <row r="1396" s="1" customFormat="1"/>
    <row r="1397" s="1" customFormat="1"/>
    <row r="1398" s="1" customFormat="1"/>
    <row r="1399" s="1" customFormat="1"/>
    <row r="1400" s="1" customFormat="1"/>
    <row r="1401" s="1" customFormat="1"/>
    <row r="1402" s="1" customFormat="1"/>
    <row r="1403" s="1" customFormat="1"/>
    <row r="1404" s="1" customFormat="1"/>
    <row r="1405" s="1" customFormat="1"/>
    <row r="1406" s="1" customFormat="1"/>
    <row r="1407" s="1" customFormat="1"/>
    <row r="1408" s="1" customFormat="1"/>
    <row r="1409" s="1" customFormat="1"/>
    <row r="1410" s="1" customFormat="1"/>
    <row r="1411" s="1" customFormat="1"/>
    <row r="1412" s="1" customFormat="1"/>
    <row r="1413" s="1" customFormat="1"/>
    <row r="1414" s="1" customFormat="1"/>
    <row r="1415" s="1" customFormat="1"/>
    <row r="1416" s="1" customFormat="1"/>
    <row r="1417" s="1" customFormat="1"/>
    <row r="1418" s="1" customFormat="1"/>
    <row r="1419" s="1" customFormat="1"/>
    <row r="1420" s="1" customFormat="1"/>
    <row r="1421" s="1" customFormat="1"/>
    <row r="1422" s="1" customFormat="1"/>
    <row r="1423" s="1" customFormat="1"/>
    <row r="1424" s="1" customFormat="1"/>
    <row r="1425" s="1" customFormat="1"/>
    <row r="1426" s="1" customFormat="1"/>
    <row r="1427" s="1" customFormat="1"/>
    <row r="1428" s="1" customFormat="1"/>
    <row r="1429" s="1" customFormat="1"/>
    <row r="1430" s="1" customFormat="1"/>
    <row r="1431" s="1" customFormat="1"/>
    <row r="1432" s="1" customFormat="1"/>
    <row r="1433" s="1" customFormat="1"/>
    <row r="1434" s="1" customFormat="1"/>
    <row r="1435" s="1" customFormat="1"/>
    <row r="1436" s="1" customFormat="1"/>
    <row r="1437" s="1" customFormat="1"/>
    <row r="1438" s="1" customFormat="1"/>
    <row r="1439" s="1" customFormat="1"/>
    <row r="1440" s="1" customFormat="1"/>
    <row r="1441" s="1" customFormat="1"/>
    <row r="1442" s="1" customFormat="1"/>
    <row r="1443" s="1" customFormat="1"/>
    <row r="1444" s="1" customFormat="1"/>
    <row r="1445" s="1" customFormat="1"/>
    <row r="1446" s="1" customFormat="1"/>
    <row r="1447" s="1" customFormat="1"/>
    <row r="1448" s="1" customFormat="1"/>
    <row r="1449" s="1" customFormat="1"/>
    <row r="1450" s="1" customFormat="1"/>
    <row r="1451" s="1" customFormat="1"/>
    <row r="1452" s="1" customFormat="1"/>
    <row r="1453" s="1" customFormat="1"/>
    <row r="1454" s="1" customFormat="1"/>
    <row r="1455" s="1" customFormat="1"/>
    <row r="1456" s="1" customFormat="1"/>
    <row r="1457" s="1" customFormat="1"/>
    <row r="1458" s="1" customFormat="1"/>
    <row r="1459" s="1" customFormat="1"/>
    <row r="1460" s="1" customFormat="1"/>
    <row r="1461" s="1" customFormat="1"/>
    <row r="1462" s="1" customFormat="1"/>
    <row r="1463" s="1" customFormat="1"/>
    <row r="1464" s="1" customFormat="1"/>
    <row r="1465" s="1" customFormat="1"/>
    <row r="1466" s="1" customFormat="1"/>
    <row r="1467" s="1" customFormat="1"/>
    <row r="1468" s="1" customFormat="1"/>
    <row r="1469" s="1" customFormat="1"/>
    <row r="1470" s="1" customFormat="1"/>
    <row r="1471" s="1" customFormat="1"/>
    <row r="1472" s="1" customFormat="1"/>
    <row r="1473" s="1" customFormat="1"/>
    <row r="1474" s="1" customFormat="1"/>
    <row r="1475" s="1" customFormat="1"/>
    <row r="1476" s="1" customFormat="1"/>
    <row r="1477" s="1" customFormat="1"/>
    <row r="1478" s="1" customFormat="1"/>
    <row r="1479" s="1" customFormat="1"/>
    <row r="1480" s="1" customFormat="1"/>
    <row r="1481" s="1" customFormat="1"/>
    <row r="1482" s="1" customFormat="1"/>
    <row r="1483" s="1" customFormat="1"/>
    <row r="1484" s="1" customFormat="1"/>
    <row r="1485" s="1" customFormat="1"/>
    <row r="1486" s="1" customFormat="1"/>
    <row r="1487" s="1" customFormat="1"/>
    <row r="1488" s="1" customFormat="1"/>
    <row r="1489" s="1" customFormat="1"/>
    <row r="1490" s="1" customFormat="1"/>
    <row r="1491" s="1" customFormat="1"/>
    <row r="1492" s="1" customFormat="1"/>
    <row r="1493" s="1" customFormat="1"/>
    <row r="1494" s="1" customFormat="1"/>
    <row r="1495" s="1" customFormat="1"/>
    <row r="1496" s="1" customFormat="1"/>
    <row r="1497" s="1" customFormat="1"/>
    <row r="1498" s="1" customFormat="1"/>
    <row r="1499" s="1" customFormat="1"/>
    <row r="1500" s="1" customFormat="1"/>
    <row r="1501" s="1" customFormat="1"/>
    <row r="1502" s="1" customFormat="1"/>
    <row r="1503" s="1" customFormat="1"/>
    <row r="1504" s="1" customFormat="1"/>
    <row r="1505" s="1" customFormat="1"/>
    <row r="1506" s="1" customFormat="1"/>
    <row r="1507" s="1" customFormat="1"/>
    <row r="1508" s="1" customFormat="1"/>
    <row r="1509" s="1" customFormat="1"/>
    <row r="1510" s="1" customFormat="1"/>
    <row r="1511" s="1" customFormat="1"/>
    <row r="1512" s="1" customFormat="1"/>
    <row r="1513" s="1" customFormat="1"/>
    <row r="1514" s="1" customFormat="1"/>
    <row r="1515" s="1" customFormat="1"/>
    <row r="1516" s="1" customFormat="1"/>
    <row r="1517" s="1" customFormat="1"/>
    <row r="1518" s="1" customFormat="1"/>
    <row r="1519" s="1" customFormat="1"/>
    <row r="1520" s="1" customFormat="1"/>
    <row r="1521" s="1" customFormat="1"/>
    <row r="1522" s="1" customFormat="1"/>
    <row r="1523" s="1" customFormat="1"/>
    <row r="1524" s="1" customFormat="1"/>
    <row r="1525" s="1" customFormat="1"/>
    <row r="1526" s="1" customFormat="1"/>
    <row r="1527" s="1" customFormat="1"/>
    <row r="1528" s="1" customFormat="1"/>
    <row r="1529" s="1" customFormat="1"/>
    <row r="1530" s="1" customFormat="1"/>
    <row r="1531" s="1" customFormat="1"/>
    <row r="1532" s="1" customFormat="1"/>
    <row r="1533" s="1" customFormat="1"/>
    <row r="1534" s="1" customFormat="1"/>
    <row r="1535" s="1" customFormat="1"/>
    <row r="1536" s="1" customFormat="1"/>
    <row r="1537" s="1" customFormat="1"/>
    <row r="1538" s="1" customFormat="1"/>
    <row r="1539" s="1" customFormat="1"/>
    <row r="1540" s="1" customFormat="1"/>
    <row r="1541" s="1" customFormat="1"/>
    <row r="1542" s="1" customFormat="1"/>
    <row r="1543" s="1" customFormat="1"/>
    <row r="1544" s="1" customFormat="1"/>
    <row r="1545" s="1" customFormat="1"/>
    <row r="1546" s="1" customFormat="1"/>
    <row r="1547" s="1" customFormat="1"/>
    <row r="1548" s="1" customFormat="1"/>
    <row r="1549" s="1" customFormat="1"/>
    <row r="1550" s="1" customFormat="1"/>
    <row r="1551" s="1" customFormat="1"/>
    <row r="1552" s="1" customFormat="1"/>
    <row r="1553" s="1" customFormat="1"/>
    <row r="1554" s="1" customFormat="1"/>
    <row r="1555" s="1" customFormat="1"/>
    <row r="1556" s="1" customFormat="1"/>
    <row r="1557" s="1" customFormat="1"/>
    <row r="1558" s="1" customFormat="1"/>
    <row r="1559" s="1" customFormat="1"/>
    <row r="1560" s="1" customFormat="1"/>
    <row r="1561" s="1" customFormat="1"/>
    <row r="1562" s="1" customFormat="1"/>
    <row r="1563" s="1" customFormat="1"/>
    <row r="1564" s="1" customFormat="1"/>
    <row r="1565" s="1" customFormat="1"/>
    <row r="1566" s="1" customFormat="1"/>
    <row r="1567" s="1" customFormat="1"/>
    <row r="1568" s="1" customFormat="1"/>
    <row r="1569" s="1" customFormat="1"/>
    <row r="1570" s="1" customFormat="1"/>
    <row r="1571" s="1" customFormat="1"/>
    <row r="1572" s="1" customFormat="1"/>
    <row r="1573" s="1" customFormat="1"/>
    <row r="1574" s="1" customFormat="1"/>
    <row r="1575" s="1" customFormat="1"/>
    <row r="1576" s="1" customFormat="1"/>
    <row r="1577" s="1" customFormat="1"/>
    <row r="1578" s="1" customFormat="1"/>
    <row r="1579" s="1" customFormat="1"/>
    <row r="1580" s="1" customFormat="1"/>
    <row r="1581" s="1" customFormat="1"/>
    <row r="1582" s="1" customFormat="1"/>
    <row r="1583" s="1" customFormat="1"/>
    <row r="1584" s="1" customFormat="1"/>
    <row r="1585" s="1" customFormat="1"/>
    <row r="1586" s="1" customFormat="1"/>
    <row r="1587" s="1" customFormat="1"/>
    <row r="1588" s="1" customFormat="1"/>
    <row r="1589" s="1" customFormat="1"/>
    <row r="1590" s="1" customFormat="1"/>
    <row r="1591" s="1" customFormat="1"/>
    <row r="1592" s="1" customFormat="1"/>
    <row r="1593" s="1" customFormat="1"/>
    <row r="1594" s="1" customFormat="1"/>
    <row r="1595" s="1" customFormat="1"/>
    <row r="1596" s="1" customFormat="1"/>
    <row r="1597" s="1" customFormat="1"/>
    <row r="1598" s="1" customFormat="1"/>
    <row r="1599" s="1" customFormat="1"/>
    <row r="1600" s="1" customFormat="1"/>
    <row r="1601" s="1" customFormat="1"/>
    <row r="1602" s="1" customFormat="1"/>
    <row r="1603" s="1" customFormat="1"/>
    <row r="1604" s="1" customFormat="1"/>
    <row r="1605" s="1" customFormat="1"/>
    <row r="1606" s="1" customFormat="1"/>
    <row r="1607" s="1" customFormat="1"/>
    <row r="1608" s="1" customFormat="1"/>
    <row r="1609" s="1" customFormat="1"/>
    <row r="1610" s="1" customFormat="1"/>
    <row r="1611" s="1" customFormat="1"/>
    <row r="1612" s="1" customFormat="1"/>
    <row r="1613" s="1" customFormat="1"/>
    <row r="1614" s="1" customFormat="1"/>
    <row r="1615" s="1" customFormat="1"/>
    <row r="1616" s="1" customFormat="1"/>
    <row r="1617" s="1" customFormat="1"/>
    <row r="1618" s="1" customFormat="1"/>
    <row r="1619" s="1" customFormat="1"/>
    <row r="1620" s="1" customFormat="1"/>
    <row r="1621" s="1" customFormat="1"/>
    <row r="1622" s="1" customFormat="1"/>
    <row r="1623" s="1" customFormat="1"/>
    <row r="1624" s="1" customFormat="1"/>
    <row r="1625" s="1" customFormat="1"/>
    <row r="1626" s="1" customFormat="1"/>
    <row r="1627" s="1" customFormat="1"/>
    <row r="1628" s="1" customFormat="1"/>
    <row r="1629" s="1" customFormat="1"/>
    <row r="1630" s="1" customFormat="1"/>
    <row r="1631" s="1" customFormat="1"/>
    <row r="1632" s="1" customFormat="1"/>
    <row r="1633" s="1" customFormat="1"/>
    <row r="1634" s="1" customFormat="1"/>
    <row r="1635" s="1" customFormat="1"/>
    <row r="1636" s="1" customFormat="1"/>
    <row r="1637" s="1" customFormat="1"/>
    <row r="1638" s="1" customFormat="1"/>
    <row r="1639" s="1" customFormat="1"/>
    <row r="1640" s="1" customFormat="1"/>
    <row r="1641" s="1" customFormat="1"/>
    <row r="1642" s="1" customFormat="1"/>
    <row r="1643" s="1" customFormat="1"/>
    <row r="1644" s="1" customFormat="1"/>
    <row r="1645" s="1" customFormat="1"/>
    <row r="1646" s="1" customFormat="1"/>
    <row r="1647" s="1" customFormat="1"/>
    <row r="1648" s="1" customFormat="1"/>
    <row r="1649" s="1" customFormat="1"/>
    <row r="1650" s="1" customFormat="1"/>
    <row r="1651" s="1" customFormat="1"/>
    <row r="1652" s="1" customFormat="1"/>
    <row r="1653" s="1" customFormat="1"/>
    <row r="1654" s="1" customFormat="1"/>
    <row r="1655" s="1" customFormat="1"/>
    <row r="1656" s="1" customFormat="1"/>
    <row r="1657" s="1" customFormat="1"/>
    <row r="1658" s="1" customFormat="1"/>
    <row r="1659" s="1" customFormat="1"/>
    <row r="1660" s="1" customFormat="1"/>
    <row r="1661" s="1" customFormat="1"/>
    <row r="1662" s="1" customFormat="1"/>
    <row r="1663" s="1" customFormat="1"/>
    <row r="1664" s="1" customFormat="1"/>
    <row r="1665" s="1" customFormat="1"/>
    <row r="1666" s="1" customFormat="1"/>
    <row r="1667" s="1" customFormat="1"/>
    <row r="1668" s="1" customFormat="1"/>
    <row r="1669" s="1" customFormat="1"/>
    <row r="1670" s="1" customFormat="1"/>
    <row r="1671" s="1" customFormat="1"/>
    <row r="1672" s="1" customFormat="1"/>
    <row r="1673" s="1" customFormat="1"/>
    <row r="1674" s="1" customFormat="1"/>
    <row r="1675" s="1" customFormat="1"/>
    <row r="1676" s="1" customFormat="1"/>
    <row r="1677" s="1" customFormat="1"/>
    <row r="1678" s="1" customFormat="1"/>
    <row r="1679" s="1" customFormat="1"/>
    <row r="1680" s="1" customFormat="1"/>
    <row r="1681" s="1" customFormat="1"/>
    <row r="1682" s="1" customFormat="1"/>
    <row r="1683" s="1" customFormat="1"/>
    <row r="1684" s="1" customFormat="1"/>
    <row r="1685" s="1" customFormat="1"/>
    <row r="1686" s="1" customFormat="1"/>
    <row r="1687" s="1" customFormat="1"/>
    <row r="1688" s="1" customFormat="1"/>
    <row r="1689" s="1" customFormat="1"/>
    <row r="1690" s="1" customFormat="1"/>
    <row r="1691" s="1" customFormat="1"/>
    <row r="1692" s="1" customFormat="1"/>
    <row r="1693" s="1" customFormat="1"/>
    <row r="1694" s="1" customFormat="1"/>
    <row r="1695" s="1" customFormat="1"/>
    <row r="1696" s="1" customFormat="1"/>
    <row r="1697" s="1" customFormat="1"/>
    <row r="1698" s="1" customFormat="1"/>
    <row r="1699" s="1" customFormat="1"/>
    <row r="1700" s="1" customFormat="1"/>
    <row r="1701" s="1" customFormat="1"/>
    <row r="1702" s="1" customFormat="1"/>
    <row r="1703" s="1" customFormat="1"/>
    <row r="1704" s="1" customFormat="1"/>
    <row r="1705" s="1" customFormat="1"/>
    <row r="1706" s="1" customFormat="1"/>
    <row r="1707" s="1" customFormat="1"/>
    <row r="1708" s="1" customFormat="1"/>
    <row r="1709" s="1" customFormat="1"/>
    <row r="1710" s="1" customFormat="1"/>
    <row r="1711" s="1" customFormat="1"/>
    <row r="1712" s="1" customFormat="1"/>
    <row r="1713" s="1" customFormat="1"/>
    <row r="1714" s="1" customFormat="1"/>
    <row r="1715" s="1" customFormat="1"/>
    <row r="1716" s="1" customFormat="1"/>
    <row r="1717" s="1" customFormat="1"/>
    <row r="1718" s="1" customFormat="1"/>
    <row r="1719" s="1" customFormat="1"/>
    <row r="1720" s="1" customFormat="1"/>
    <row r="1721" s="1" customFormat="1"/>
    <row r="1722" s="1" customFormat="1"/>
    <row r="1723" s="1" customFormat="1"/>
    <row r="1724" s="1" customFormat="1"/>
    <row r="1725" s="1" customFormat="1"/>
    <row r="1726" s="1" customFormat="1"/>
    <row r="1727" s="1" customFormat="1"/>
    <row r="1728" s="1" customFormat="1"/>
    <row r="1729" s="1" customFormat="1"/>
    <row r="1730" s="1" customFormat="1"/>
    <row r="1731" s="1" customFormat="1"/>
    <row r="1732" s="1" customFormat="1"/>
    <row r="1733" s="1" customFormat="1"/>
    <row r="1734" s="1" customFormat="1"/>
    <row r="1735" s="1" customFormat="1"/>
    <row r="1736" s="1" customFormat="1"/>
    <row r="1737" s="1" customFormat="1"/>
    <row r="1738" s="1" customFormat="1"/>
    <row r="1739" s="1" customFormat="1"/>
    <row r="1740" s="1" customFormat="1"/>
    <row r="1741" s="1" customFormat="1"/>
    <row r="1742" s="1" customFormat="1"/>
    <row r="1743" s="1" customFormat="1"/>
    <row r="1744" s="1" customFormat="1"/>
    <row r="1745" s="1" customFormat="1"/>
    <row r="1746" s="1" customFormat="1"/>
    <row r="1747" s="1" customFormat="1"/>
    <row r="1748" s="1" customFormat="1"/>
    <row r="1749" s="1" customFormat="1"/>
    <row r="1750" s="1" customFormat="1"/>
    <row r="1751" s="1" customFormat="1"/>
    <row r="1752" s="1" customFormat="1"/>
    <row r="1753" s="1" customFormat="1"/>
    <row r="1754" s="1" customFormat="1"/>
    <row r="1755" s="1" customFormat="1"/>
    <row r="1756" s="1" customFormat="1"/>
    <row r="1757" s="1" customFormat="1"/>
    <row r="1758" s="1" customFormat="1"/>
    <row r="1759" s="1" customFormat="1"/>
    <row r="1760" s="1" customFormat="1"/>
    <row r="1761" s="1" customFormat="1"/>
    <row r="1762" s="1" customFormat="1"/>
    <row r="1763" s="1" customFormat="1"/>
    <row r="1764" s="1" customFormat="1"/>
    <row r="1765" s="1" customFormat="1"/>
    <row r="1766" s="1" customFormat="1"/>
    <row r="1767" s="1" customFormat="1"/>
    <row r="1768" s="1" customFormat="1"/>
    <row r="1769" s="1" customFormat="1"/>
    <row r="1770" s="1" customFormat="1"/>
    <row r="1771" s="1" customFormat="1"/>
    <row r="1772" s="1" customFormat="1"/>
    <row r="1773" s="1" customFormat="1"/>
    <row r="1774" s="1" customFormat="1"/>
    <row r="1775" s="1" customFormat="1"/>
    <row r="1776" s="1" customFormat="1"/>
    <row r="1777" s="1" customFormat="1"/>
    <row r="1778" s="1" customFormat="1"/>
    <row r="1779" s="1" customFormat="1"/>
    <row r="1780" s="1" customFormat="1"/>
    <row r="1781" s="1" customFormat="1"/>
    <row r="1782" s="1" customFormat="1"/>
    <row r="1783" s="1" customFormat="1"/>
    <row r="1784" s="1" customFormat="1"/>
    <row r="1785" s="1" customFormat="1"/>
    <row r="1786" s="1" customFormat="1"/>
    <row r="1787" s="1" customFormat="1"/>
    <row r="1788" s="1" customFormat="1"/>
    <row r="1789" s="1" customFormat="1"/>
    <row r="1790" s="1" customFormat="1"/>
    <row r="1791" s="1" customFormat="1"/>
    <row r="1792" s="1" customFormat="1"/>
    <row r="1793" s="1" customFormat="1"/>
    <row r="1794" s="1" customFormat="1"/>
    <row r="1795" s="1" customFormat="1"/>
    <row r="1796" s="1" customFormat="1"/>
    <row r="1797" s="1" customFormat="1"/>
    <row r="1798" s="1" customFormat="1"/>
    <row r="1799" s="1" customFormat="1"/>
    <row r="1800" s="1" customFormat="1"/>
    <row r="1801" s="1" customFormat="1"/>
    <row r="1802" s="1" customFormat="1"/>
    <row r="1803" s="1" customFormat="1"/>
    <row r="1804" s="1" customFormat="1"/>
    <row r="1805" s="1" customFormat="1"/>
    <row r="1806" s="1" customFormat="1"/>
    <row r="1807" s="1" customFormat="1"/>
    <row r="1808" s="1" customFormat="1"/>
    <row r="1809" s="1" customFormat="1"/>
    <row r="1810" s="1" customFormat="1"/>
    <row r="1811" s="1" customFormat="1"/>
    <row r="1812" s="1" customFormat="1"/>
    <row r="1813" s="1" customFormat="1"/>
    <row r="1814" s="1" customFormat="1"/>
    <row r="1815" s="1" customFormat="1"/>
    <row r="1816" s="1" customFormat="1"/>
    <row r="1817" s="1" customFormat="1"/>
    <row r="1818" s="1" customFormat="1"/>
    <row r="1819" s="1" customFormat="1"/>
    <row r="1820" s="1" customFormat="1"/>
    <row r="1821" s="1" customFormat="1"/>
    <row r="1822" s="1" customFormat="1"/>
    <row r="1823" s="1" customFormat="1"/>
    <row r="1824" s="1" customFormat="1"/>
    <row r="1825" s="1" customFormat="1"/>
    <row r="1826" s="1" customFormat="1"/>
    <row r="1827" s="1" customFormat="1"/>
    <row r="1828" s="1" customFormat="1"/>
    <row r="1829" s="1" customFormat="1"/>
    <row r="1830" s="1" customFormat="1"/>
    <row r="1831" s="1" customFormat="1"/>
    <row r="1832" s="1" customFormat="1"/>
    <row r="1833" s="1" customFormat="1"/>
    <row r="1834" s="1" customFormat="1"/>
    <row r="1835" s="1" customFormat="1"/>
    <row r="1836" s="1" customFormat="1"/>
    <row r="1837" s="1" customFormat="1"/>
    <row r="1838" s="1" customFormat="1"/>
    <row r="1839" s="1" customFormat="1"/>
    <row r="1840" s="1" customFormat="1"/>
    <row r="1841" s="1" customFormat="1"/>
    <row r="1842" s="1" customFormat="1"/>
    <row r="1843" s="1" customFormat="1"/>
    <row r="1844" s="1" customFormat="1"/>
    <row r="1845" s="1" customFormat="1"/>
    <row r="1846" s="1" customFormat="1"/>
    <row r="1847" s="1" customFormat="1"/>
    <row r="1848" s="1" customFormat="1"/>
    <row r="1849" s="1" customFormat="1"/>
    <row r="1850" s="1" customFormat="1"/>
    <row r="1851" s="1" customFormat="1"/>
    <row r="1852" s="1" customFormat="1"/>
    <row r="1853" s="1" customFormat="1"/>
    <row r="1854" s="1" customFormat="1"/>
    <row r="1855" s="1" customFormat="1"/>
    <row r="1856" s="1" customFormat="1"/>
    <row r="1857" s="1" customFormat="1"/>
    <row r="1858" s="1" customFormat="1"/>
    <row r="1859" s="1" customFormat="1"/>
    <row r="1860" s="1" customFormat="1"/>
    <row r="1861" s="1" customFormat="1"/>
    <row r="1862" s="1" customFormat="1"/>
    <row r="1863" s="1" customFormat="1"/>
    <row r="1864" s="1" customFormat="1"/>
    <row r="1865" s="1" customFormat="1"/>
    <row r="1866" s="1" customFormat="1"/>
    <row r="1867" s="1" customFormat="1"/>
    <row r="1868" s="1" customFormat="1"/>
    <row r="1869" s="1" customFormat="1"/>
    <row r="1870" s="1" customFormat="1"/>
    <row r="1871" s="1" customFormat="1"/>
    <row r="1872" s="1" customFormat="1"/>
    <row r="1873" s="1" customFormat="1"/>
    <row r="1874" s="1" customFormat="1"/>
    <row r="1875" s="1" customFormat="1"/>
    <row r="1876" s="1" customFormat="1"/>
    <row r="1877" s="1" customFormat="1"/>
    <row r="1878" s="1" customFormat="1"/>
    <row r="1879" s="1" customFormat="1"/>
    <row r="1880" s="1" customFormat="1"/>
    <row r="1881" s="1" customFormat="1"/>
    <row r="1882" s="1" customFormat="1"/>
    <row r="1883" s="1" customFormat="1"/>
    <row r="1884" s="1" customFormat="1"/>
    <row r="1885" s="1" customFormat="1"/>
    <row r="1886" s="1" customFormat="1"/>
    <row r="1887" s="1" customFormat="1"/>
    <row r="1888" s="1" customFormat="1"/>
    <row r="1889" s="1" customFormat="1"/>
    <row r="1890" s="1" customFormat="1"/>
    <row r="1891" s="1" customFormat="1"/>
    <row r="1892" s="1" customFormat="1"/>
    <row r="1893" s="1" customFormat="1"/>
    <row r="1894" s="1" customFormat="1"/>
    <row r="1895" s="1" customFormat="1"/>
    <row r="1896" s="1" customFormat="1"/>
    <row r="1897" s="1" customFormat="1"/>
    <row r="1898" s="1" customFormat="1"/>
    <row r="1899" s="1" customFormat="1"/>
    <row r="1900" s="1" customFormat="1"/>
    <row r="1901" s="1" customFormat="1"/>
    <row r="1902" s="1" customFormat="1"/>
    <row r="1903" s="1" customFormat="1"/>
    <row r="1904" s="1" customFormat="1"/>
    <row r="1905" s="1" customFormat="1"/>
    <row r="1906" s="1" customFormat="1"/>
    <row r="1907" s="1" customFormat="1"/>
    <row r="1908" s="1" customFormat="1"/>
    <row r="1909" s="1" customFormat="1"/>
    <row r="1910" s="1" customFormat="1"/>
    <row r="1911" s="1" customFormat="1"/>
    <row r="1912" s="1" customFormat="1"/>
    <row r="1913" s="1" customFormat="1"/>
    <row r="1914" s="1" customFormat="1"/>
    <row r="1915" s="1" customFormat="1"/>
    <row r="1916" s="1" customFormat="1"/>
    <row r="1917" s="1" customFormat="1"/>
    <row r="1918" s="1" customFormat="1"/>
    <row r="1919" s="1" customFormat="1"/>
    <row r="1920" s="1" customFormat="1"/>
    <row r="1921" s="1" customFormat="1"/>
    <row r="1922" s="1" customFormat="1"/>
    <row r="1923" s="1" customFormat="1"/>
    <row r="1924" s="1" customFormat="1"/>
    <row r="1925" s="1" customFormat="1"/>
    <row r="1926" s="1" customFormat="1"/>
    <row r="1927" s="1" customFormat="1"/>
    <row r="1928" s="1" customFormat="1"/>
    <row r="1929" s="1" customFormat="1"/>
    <row r="1930" s="1" customFormat="1"/>
    <row r="1931" s="1" customFormat="1"/>
    <row r="1932" s="1" customFormat="1"/>
    <row r="1933" s="1" customFormat="1"/>
    <row r="1934" s="1" customFormat="1"/>
    <row r="1935" s="1" customFormat="1"/>
    <row r="1936" s="1" customFormat="1"/>
    <row r="1937" s="1" customFormat="1"/>
    <row r="1938" s="1" customFormat="1"/>
    <row r="1939" s="1" customFormat="1"/>
    <row r="1940" s="1" customFormat="1"/>
    <row r="1941" s="1" customFormat="1"/>
    <row r="1942" s="1" customFormat="1"/>
    <row r="1943" s="1" customFormat="1"/>
    <row r="1944" s="1" customFormat="1"/>
    <row r="1945" s="1" customFormat="1"/>
    <row r="1946" s="1" customFormat="1"/>
    <row r="1947" s="1" customFormat="1"/>
    <row r="1948" s="1" customFormat="1"/>
    <row r="1949" s="1" customFormat="1"/>
    <row r="1950" s="1" customFormat="1"/>
    <row r="1951" s="1" customFormat="1"/>
    <row r="1952" s="1" customFormat="1"/>
    <row r="1953" s="1" customFormat="1"/>
    <row r="1954" s="1" customFormat="1"/>
    <row r="1955" s="1" customFormat="1"/>
    <row r="1956" s="1" customFormat="1"/>
    <row r="1957" s="1" customFormat="1"/>
    <row r="1958" s="1" customFormat="1"/>
    <row r="1959" s="1" customFormat="1"/>
    <row r="1960" s="1" customFormat="1"/>
    <row r="1961" s="1" customFormat="1"/>
    <row r="1962" s="1" customFormat="1"/>
    <row r="1963" s="1" customFormat="1"/>
    <row r="1964" s="1" customFormat="1"/>
    <row r="1965" s="1" customFormat="1"/>
    <row r="1966" s="1" customFormat="1"/>
    <row r="1967" s="1" customFormat="1"/>
    <row r="1968" s="1" customFormat="1"/>
    <row r="1969" s="1" customFormat="1"/>
    <row r="1970" s="1" customFormat="1"/>
    <row r="1971" s="1" customFormat="1"/>
    <row r="1972" s="1" customFormat="1"/>
    <row r="1973" s="1" customFormat="1"/>
    <row r="1974" s="1" customFormat="1"/>
    <row r="1975" s="1" customFormat="1"/>
    <row r="1976" s="1" customFormat="1"/>
    <row r="1977" s="1" customFormat="1"/>
    <row r="1978" s="1" customFormat="1"/>
    <row r="1979" s="1" customFormat="1"/>
    <row r="1980" s="1" customFormat="1"/>
    <row r="1981" s="1" customFormat="1"/>
    <row r="1982" s="1" customFormat="1"/>
    <row r="1983" s="1" customFormat="1"/>
    <row r="1984" s="1" customFormat="1"/>
    <row r="1985" s="1" customFormat="1"/>
    <row r="1986" s="1" customFormat="1"/>
    <row r="1987" s="1" customFormat="1"/>
    <row r="1988" s="1" customFormat="1"/>
    <row r="1989" s="1" customFormat="1"/>
    <row r="1990" s="1" customFormat="1"/>
    <row r="1991" s="1" customFormat="1"/>
    <row r="1992" s="1" customFormat="1"/>
    <row r="1993" s="1" customFormat="1"/>
    <row r="1994" s="1" customFormat="1"/>
    <row r="1995" s="1" customFormat="1"/>
    <row r="1996" s="1" customFormat="1"/>
    <row r="1997" s="1" customFormat="1"/>
    <row r="1998" s="1" customFormat="1"/>
    <row r="1999" s="1" customFormat="1"/>
    <row r="2000" s="1" customFormat="1"/>
    <row r="2001" s="1" customFormat="1"/>
    <row r="2002" s="1" customFormat="1"/>
    <row r="2003" s="1" customFormat="1"/>
    <row r="2004" s="1" customFormat="1"/>
    <row r="2005" s="1" customFormat="1"/>
    <row r="2006" s="1" customFormat="1"/>
    <row r="2007" s="1" customFormat="1"/>
    <row r="2008" s="1" customFormat="1"/>
    <row r="2009" s="1" customFormat="1"/>
    <row r="2010" s="1" customFormat="1"/>
    <row r="2011" s="1" customFormat="1"/>
    <row r="2012" s="1" customFormat="1"/>
    <row r="2013" s="1" customFormat="1"/>
    <row r="2014" s="1" customFormat="1"/>
    <row r="2015" s="1" customFormat="1"/>
    <row r="2016" s="1" customFormat="1"/>
    <row r="2017" s="1" customFormat="1"/>
    <row r="2018" s="1" customFormat="1"/>
    <row r="2019" s="1" customFormat="1"/>
    <row r="2020" s="1" customFormat="1"/>
    <row r="2021" s="1" customFormat="1"/>
    <row r="2022" s="1" customFormat="1"/>
    <row r="2023" s="1" customFormat="1"/>
    <row r="2024" s="1" customFormat="1"/>
    <row r="2025" s="1" customFormat="1"/>
    <row r="2026" s="1" customFormat="1"/>
    <row r="2027" s="1" customFormat="1"/>
    <row r="2028" s="1" customFormat="1"/>
    <row r="2029" s="1" customFormat="1"/>
    <row r="2030" s="1" customFormat="1"/>
    <row r="2031" s="1" customFormat="1"/>
    <row r="2032" s="1" customFormat="1"/>
    <row r="2033" s="1" customFormat="1"/>
    <row r="2034" s="1" customFormat="1"/>
    <row r="2035" s="1" customFormat="1"/>
    <row r="2036" s="1" customFormat="1"/>
    <row r="2037" s="1" customFormat="1"/>
    <row r="2038" s="1" customFormat="1"/>
    <row r="2039" s="1" customFormat="1"/>
    <row r="2040" s="1" customFormat="1"/>
    <row r="2041" s="1" customFormat="1"/>
    <row r="2042" s="1" customFormat="1"/>
    <row r="2043" s="1" customFormat="1"/>
    <row r="2044" s="1" customFormat="1"/>
    <row r="2045" s="1" customFormat="1"/>
    <row r="2046" s="1" customFormat="1"/>
    <row r="2047" s="1" customFormat="1"/>
    <row r="2048" s="1" customFormat="1"/>
    <row r="2049" s="1" customFormat="1"/>
    <row r="2050" s="1" customFormat="1"/>
    <row r="2051" s="1" customFormat="1"/>
    <row r="2052" s="1" customFormat="1"/>
    <row r="2053" s="1" customFormat="1"/>
    <row r="2054" s="1" customFormat="1"/>
    <row r="2055" s="1" customFormat="1"/>
    <row r="2056" s="1" customFormat="1"/>
    <row r="2057" s="1" customFormat="1"/>
    <row r="2058" s="1" customFormat="1"/>
    <row r="2059" s="1" customFormat="1"/>
    <row r="2060" s="1" customFormat="1"/>
    <row r="2061" s="1" customFormat="1"/>
    <row r="2062" s="1" customFormat="1"/>
    <row r="2063" s="1" customFormat="1"/>
    <row r="2064" s="1" customFormat="1"/>
    <row r="2065" s="1" customFormat="1"/>
    <row r="2066" s="1" customFormat="1"/>
    <row r="2067" s="1" customFormat="1"/>
    <row r="2068" s="1" customFormat="1"/>
    <row r="2069" s="1" customFormat="1"/>
    <row r="2070" s="1" customFormat="1"/>
    <row r="2071" s="1" customFormat="1"/>
    <row r="2072" s="1" customFormat="1"/>
    <row r="2073" s="1" customFormat="1"/>
    <row r="2074" s="1" customFormat="1"/>
    <row r="2075" s="1" customFormat="1"/>
    <row r="2076" s="1" customFormat="1"/>
    <row r="2077" s="1" customFormat="1"/>
    <row r="2078" s="1" customFormat="1"/>
    <row r="2079" s="1" customFormat="1"/>
    <row r="2080" s="1" customFormat="1"/>
    <row r="2081" s="1" customFormat="1"/>
    <row r="2082" s="1" customFormat="1"/>
    <row r="2083" s="1" customFormat="1"/>
    <row r="2084" s="1" customFormat="1"/>
    <row r="2085" s="1" customFormat="1"/>
    <row r="2086" s="1" customFormat="1"/>
    <row r="2087" s="1" customFormat="1"/>
    <row r="2088" s="1" customFormat="1"/>
    <row r="2089" s="1" customFormat="1"/>
    <row r="2090" s="1" customFormat="1"/>
    <row r="2091" s="1" customFormat="1"/>
    <row r="2092" s="1" customFormat="1"/>
    <row r="2093" s="1" customFormat="1"/>
    <row r="2094" s="1" customFormat="1"/>
    <row r="2095" s="1" customFormat="1"/>
    <row r="2096" s="1" customFormat="1"/>
    <row r="2097" s="1" customFormat="1"/>
    <row r="2098" s="1" customFormat="1"/>
    <row r="2099" s="1" customFormat="1"/>
    <row r="2100" s="1" customFormat="1"/>
    <row r="2101" s="1" customFormat="1"/>
    <row r="2102" s="1" customFormat="1"/>
    <row r="2103" s="1" customFormat="1"/>
    <row r="2104" s="1" customFormat="1"/>
    <row r="2105" s="1" customFormat="1"/>
    <row r="2106" s="1" customFormat="1"/>
    <row r="2107" s="1" customFormat="1"/>
    <row r="2108" s="1" customFormat="1"/>
    <row r="2109" s="1" customFormat="1"/>
    <row r="2110" s="1" customFormat="1"/>
    <row r="2111" s="1" customFormat="1"/>
    <row r="2112" s="1" customFormat="1"/>
    <row r="2113" s="1" customFormat="1"/>
    <row r="2114" s="1" customFormat="1"/>
    <row r="2115" s="1" customFormat="1"/>
    <row r="2116" s="1" customFormat="1"/>
    <row r="2117" s="1" customFormat="1"/>
    <row r="2118" s="1" customFormat="1"/>
    <row r="2119" s="1" customFormat="1"/>
    <row r="2120" s="1" customFormat="1"/>
    <row r="2121" s="1" customFormat="1"/>
    <row r="2122" s="1" customFormat="1"/>
    <row r="2123" s="1" customFormat="1"/>
    <row r="2124" s="1" customFormat="1"/>
    <row r="2125" s="1" customFormat="1"/>
    <row r="2126" s="1" customFormat="1"/>
    <row r="2127" s="1" customFormat="1"/>
    <row r="2128" s="1" customFormat="1"/>
    <row r="2129" s="1" customFormat="1"/>
    <row r="2130" s="1" customFormat="1"/>
    <row r="2131" s="1" customFormat="1"/>
    <row r="2132" s="1" customFormat="1"/>
    <row r="2133" s="1" customFormat="1"/>
    <row r="2134" s="1" customFormat="1"/>
    <row r="2135" s="1" customFormat="1"/>
    <row r="2136" s="1" customFormat="1"/>
    <row r="2137" s="1" customFormat="1"/>
    <row r="2138" s="1" customFormat="1"/>
    <row r="2139" s="1" customFormat="1"/>
    <row r="2140" s="1" customFormat="1"/>
    <row r="2141" s="1" customFormat="1"/>
    <row r="2142" s="1" customFormat="1"/>
    <row r="2143" s="1" customFormat="1"/>
    <row r="2144" s="1" customFormat="1"/>
    <row r="2145" s="1" customFormat="1"/>
    <row r="2146" s="1" customFormat="1"/>
    <row r="2147" s="1" customFormat="1"/>
    <row r="2148" s="1" customFormat="1"/>
    <row r="2149" s="1" customFormat="1"/>
    <row r="2150" s="1" customFormat="1"/>
    <row r="2151" s="1" customFormat="1"/>
    <row r="2152" s="1" customFormat="1"/>
    <row r="2153" s="1" customFormat="1"/>
    <row r="2154" s="1" customFormat="1"/>
    <row r="2155" s="1" customFormat="1"/>
    <row r="2156" s="1" customFormat="1"/>
    <row r="2157" s="1" customFormat="1"/>
    <row r="2158" s="1" customFormat="1"/>
    <row r="2159" s="1" customFormat="1"/>
    <row r="2160" s="1" customFormat="1"/>
    <row r="2161" s="1" customFormat="1"/>
    <row r="2162" s="1" customFormat="1"/>
    <row r="2163" s="1" customFormat="1"/>
    <row r="2164" s="1" customFormat="1"/>
    <row r="2165" s="1" customFormat="1"/>
    <row r="2166" s="1" customFormat="1"/>
    <row r="2167" s="1" customFormat="1"/>
    <row r="2168" s="1" customFormat="1"/>
    <row r="2169" s="1" customFormat="1"/>
    <row r="2170" s="1" customFormat="1"/>
    <row r="2171" s="1" customFormat="1"/>
    <row r="2172" s="1" customFormat="1"/>
    <row r="2173" s="1" customFormat="1"/>
    <row r="2174" s="1" customFormat="1"/>
    <row r="2175" s="1" customFormat="1"/>
    <row r="2176" s="1" customFormat="1"/>
    <row r="2177" s="1" customFormat="1"/>
    <row r="2178" s="1" customFormat="1"/>
    <row r="2179" s="1" customFormat="1"/>
    <row r="2180" s="1" customFormat="1"/>
    <row r="2181" s="1" customFormat="1"/>
    <row r="2182" s="1" customFormat="1"/>
    <row r="2183" s="1" customFormat="1"/>
    <row r="2184" s="1" customFormat="1"/>
    <row r="2185" s="1" customFormat="1"/>
    <row r="2186" s="1" customFormat="1"/>
    <row r="2187" s="1" customFormat="1"/>
    <row r="2188" s="1" customFormat="1"/>
    <row r="2189" s="1" customFormat="1"/>
    <row r="2190" s="1" customFormat="1"/>
    <row r="2191" s="1" customFormat="1"/>
    <row r="2192" s="1" customFormat="1"/>
    <row r="2193" s="1" customFormat="1"/>
    <row r="2194" s="1" customFormat="1"/>
    <row r="2195" s="1" customFormat="1"/>
    <row r="2196" s="1" customFormat="1"/>
    <row r="2197" s="1" customFormat="1"/>
    <row r="2198" s="1" customFormat="1"/>
    <row r="2199" s="1" customFormat="1"/>
    <row r="2200" s="1" customFormat="1"/>
    <row r="2201" s="1" customFormat="1"/>
    <row r="2202" s="1" customFormat="1"/>
    <row r="2203" s="1" customFormat="1"/>
    <row r="2204" s="1" customFormat="1"/>
    <row r="2205" s="1" customFormat="1"/>
    <row r="2206" s="1" customFormat="1"/>
    <row r="2207" s="1" customFormat="1"/>
    <row r="2208" s="1" customFormat="1"/>
    <row r="2209" s="1" customFormat="1"/>
    <row r="2210" s="1" customFormat="1"/>
    <row r="2211" s="1" customFormat="1"/>
    <row r="2212" s="1" customFormat="1"/>
    <row r="2213" s="1" customFormat="1"/>
    <row r="2214" s="1" customFormat="1"/>
    <row r="2215" s="1" customFormat="1"/>
    <row r="2216" s="1" customFormat="1"/>
    <row r="2217" s="1" customFormat="1"/>
    <row r="2218" s="1" customFormat="1"/>
    <row r="2219" s="1" customFormat="1"/>
    <row r="2220" s="1" customFormat="1"/>
    <row r="2221" s="1" customFormat="1"/>
    <row r="2222" s="1" customFormat="1"/>
    <row r="2223" s="1" customFormat="1"/>
    <row r="2224" s="1" customFormat="1"/>
    <row r="2225" s="1" customFormat="1"/>
    <row r="2226" s="1" customFormat="1"/>
    <row r="2227" s="1" customFormat="1"/>
    <row r="2228" s="1" customFormat="1"/>
    <row r="2229" s="1" customFormat="1"/>
    <row r="2230" s="1" customFormat="1"/>
    <row r="2231" s="1" customFormat="1"/>
    <row r="2232" s="1" customFormat="1"/>
    <row r="2233" s="1" customFormat="1"/>
    <row r="2234" s="1" customFormat="1"/>
    <row r="2235" s="1" customFormat="1"/>
    <row r="2236" s="1" customFormat="1"/>
    <row r="2237" s="1" customFormat="1"/>
    <row r="2238" s="1" customFormat="1"/>
    <row r="2239" s="1" customFormat="1"/>
    <row r="2240" s="1" customFormat="1"/>
    <row r="2241" s="1" customFormat="1"/>
    <row r="2242" s="1" customFormat="1"/>
    <row r="2243" s="1" customFormat="1"/>
    <row r="2244" s="1" customFormat="1"/>
    <row r="2245" s="1" customFormat="1"/>
    <row r="2246" s="1" customFormat="1"/>
    <row r="2247" s="1" customFormat="1"/>
    <row r="2248" s="1" customFormat="1"/>
    <row r="2249" s="1" customFormat="1"/>
    <row r="2250" s="1" customFormat="1"/>
    <row r="2251" s="1" customFormat="1"/>
    <row r="2252" s="1" customFormat="1"/>
    <row r="2253" s="1" customFormat="1"/>
    <row r="2254" s="1" customFormat="1"/>
    <row r="2255" s="1" customFormat="1"/>
    <row r="2256" s="1" customFormat="1"/>
    <row r="2257" s="1" customFormat="1"/>
    <row r="2258" s="1" customFormat="1"/>
    <row r="2259" s="1" customFormat="1"/>
    <row r="2260" s="1" customFormat="1"/>
    <row r="2261" s="1" customFormat="1"/>
    <row r="2262" s="1" customFormat="1"/>
    <row r="2263" s="1" customFormat="1"/>
    <row r="2264" s="1" customFormat="1"/>
    <row r="2265" s="1" customFormat="1"/>
    <row r="2266" s="1" customFormat="1"/>
    <row r="2267" s="1" customFormat="1"/>
    <row r="2268" s="1" customFormat="1"/>
    <row r="2269" s="1" customFormat="1"/>
    <row r="2270" s="1" customFormat="1"/>
    <row r="2271" s="1" customFormat="1"/>
    <row r="2272" s="1" customFormat="1"/>
    <row r="2273" s="1" customFormat="1"/>
    <row r="2274" s="1" customFormat="1"/>
    <row r="2275" s="1" customFormat="1"/>
    <row r="2276" s="1" customFormat="1"/>
    <row r="2277" s="1" customFormat="1"/>
    <row r="2278" s="1" customFormat="1"/>
    <row r="2279" s="1" customFormat="1"/>
    <row r="2280" s="1" customFormat="1"/>
    <row r="2281" s="1" customFormat="1"/>
    <row r="2282" s="1" customFormat="1"/>
    <row r="2283" s="1" customFormat="1"/>
    <row r="2284" s="1" customFormat="1"/>
    <row r="2285" s="1" customFormat="1"/>
    <row r="2286" s="1" customFormat="1"/>
    <row r="2287" s="1" customFormat="1"/>
    <row r="2288" s="1" customFormat="1"/>
    <row r="2289" s="1" customFormat="1"/>
    <row r="2290" s="1" customFormat="1"/>
    <row r="2291" s="1" customFormat="1"/>
    <row r="2292" s="1" customFormat="1"/>
    <row r="2293" s="1" customFormat="1"/>
    <row r="2294" s="1" customFormat="1"/>
    <row r="2295" s="1" customFormat="1"/>
    <row r="2296" s="1" customFormat="1"/>
    <row r="2297" s="1" customFormat="1"/>
    <row r="2298" s="1" customFormat="1"/>
    <row r="2299" s="1" customFormat="1"/>
    <row r="2300" s="1" customFormat="1"/>
    <row r="2301" s="1" customFormat="1"/>
    <row r="2302" s="1" customFormat="1"/>
    <row r="2303" s="1" customFormat="1"/>
    <row r="2304" s="1" customFormat="1"/>
    <row r="2305" s="1" customFormat="1"/>
    <row r="2306" s="1" customFormat="1"/>
    <row r="2307" s="1" customFormat="1"/>
    <row r="2308" s="1" customFormat="1"/>
    <row r="2309" s="1" customFormat="1"/>
    <row r="2310" s="1" customFormat="1"/>
    <row r="2311" s="1" customFormat="1"/>
    <row r="2312" s="1" customFormat="1"/>
    <row r="2313" s="1" customFormat="1"/>
    <row r="2314" s="1" customFormat="1"/>
    <row r="2315" s="1" customFormat="1"/>
    <row r="2316" s="1" customFormat="1"/>
    <row r="2317" s="1" customFormat="1"/>
    <row r="2318" s="1" customFormat="1"/>
    <row r="2319" s="1" customFormat="1"/>
    <row r="2320" s="1" customFormat="1"/>
    <row r="2321" s="1" customFormat="1"/>
    <row r="2322" s="1" customFormat="1"/>
    <row r="2323" s="1" customFormat="1"/>
    <row r="2324" s="1" customFormat="1"/>
    <row r="2325" s="1" customFormat="1"/>
    <row r="2326" s="1" customFormat="1"/>
    <row r="2327" s="1" customFormat="1"/>
    <row r="2328" s="1" customFormat="1"/>
    <row r="2329" s="1" customFormat="1"/>
    <row r="2330" s="1" customFormat="1"/>
    <row r="2331" s="1" customFormat="1"/>
    <row r="2332" s="1" customFormat="1"/>
    <row r="2333" s="1" customFormat="1"/>
    <row r="2334" s="1" customFormat="1"/>
    <row r="2335" s="1" customFormat="1"/>
    <row r="2336" s="1" customFormat="1"/>
    <row r="2337" s="1" customFormat="1"/>
    <row r="2338" s="1" customFormat="1"/>
    <row r="2339" s="1" customFormat="1"/>
    <row r="2340" s="1" customFormat="1"/>
    <row r="2341" s="1" customFormat="1"/>
    <row r="2342" s="1" customFormat="1"/>
    <row r="2343" s="1" customFormat="1"/>
    <row r="2344" s="1" customFormat="1"/>
    <row r="2345" s="1" customFormat="1"/>
    <row r="2346" s="1" customFormat="1"/>
    <row r="2347" s="1" customFormat="1"/>
    <row r="2348" s="1" customFormat="1"/>
    <row r="2349" s="1" customFormat="1"/>
    <row r="2350" s="1" customFormat="1"/>
    <row r="2351" s="1" customFormat="1"/>
    <row r="2352" s="1" customFormat="1"/>
    <row r="2353" s="1" customFormat="1"/>
    <row r="2354" s="1" customFormat="1"/>
    <row r="2355" s="1" customFormat="1"/>
    <row r="2356" s="1" customFormat="1"/>
    <row r="2357" s="1" customFormat="1"/>
    <row r="2358" s="1" customFormat="1"/>
    <row r="2359" s="1" customFormat="1"/>
    <row r="2360" s="1" customFormat="1"/>
    <row r="2361" s="1" customFormat="1"/>
    <row r="2362" s="1" customFormat="1"/>
    <row r="2363" s="1" customFormat="1"/>
    <row r="2364" s="1" customFormat="1"/>
    <row r="2365" s="1" customFormat="1"/>
    <row r="2366" s="1" customFormat="1"/>
    <row r="2367" s="1" customFormat="1"/>
    <row r="2368" s="1" customFormat="1"/>
    <row r="2369" s="1" customFormat="1"/>
    <row r="2370" s="1" customFormat="1"/>
    <row r="2371" s="1" customFormat="1"/>
    <row r="2372" s="1" customFormat="1"/>
    <row r="2373" s="1" customFormat="1"/>
    <row r="2374" s="1" customFormat="1"/>
    <row r="2375" s="1" customFormat="1"/>
    <row r="2376" s="1" customFormat="1"/>
    <row r="2377" s="1" customFormat="1"/>
    <row r="2378" s="1" customFormat="1"/>
    <row r="2379" s="1" customFormat="1"/>
    <row r="2380" s="1" customFormat="1"/>
    <row r="2381" s="1" customFormat="1"/>
    <row r="2382" s="1" customFormat="1"/>
    <row r="2383" s="1" customFormat="1"/>
    <row r="2384" s="1" customFormat="1"/>
    <row r="2385" s="1" customFormat="1"/>
    <row r="2386" s="1" customFormat="1"/>
    <row r="2387" s="1" customFormat="1"/>
    <row r="2388" s="1" customFormat="1"/>
    <row r="2389" s="1" customFormat="1"/>
    <row r="2390" s="1" customFormat="1"/>
    <row r="2391" s="1" customFormat="1"/>
    <row r="2392" s="1" customFormat="1"/>
    <row r="2393" s="1" customFormat="1"/>
    <row r="2394" s="1" customFormat="1"/>
    <row r="2395" s="1" customFormat="1"/>
    <row r="2396" s="1" customFormat="1"/>
    <row r="2397" s="1" customFormat="1"/>
    <row r="2398" s="1" customFormat="1"/>
    <row r="2399" s="1" customFormat="1"/>
    <row r="2400" s="1" customFormat="1"/>
    <row r="2401" s="1" customFormat="1"/>
    <row r="2402" s="1" customFormat="1"/>
    <row r="2403" s="1" customFormat="1"/>
    <row r="2404" s="1" customFormat="1"/>
    <row r="2405" s="1" customFormat="1"/>
    <row r="2406" s="1" customFormat="1"/>
    <row r="2407" s="1" customFormat="1"/>
    <row r="2408" s="1" customFormat="1"/>
    <row r="2409" s="1" customFormat="1"/>
    <row r="2410" s="1" customFormat="1"/>
    <row r="2411" s="1" customFormat="1"/>
    <row r="2412" s="1" customFormat="1"/>
    <row r="2413" s="1" customFormat="1"/>
    <row r="2414" s="1" customFormat="1"/>
    <row r="2415" s="1" customFormat="1"/>
    <row r="2416" s="1" customFormat="1"/>
    <row r="2417" s="1" customFormat="1"/>
    <row r="2418" s="1" customFormat="1"/>
    <row r="2419" s="1" customFormat="1"/>
    <row r="2420" s="1" customFormat="1"/>
    <row r="2421" s="1" customFormat="1"/>
    <row r="2422" s="1" customFormat="1"/>
    <row r="2423" s="1" customFormat="1"/>
    <row r="2424" s="1" customFormat="1"/>
    <row r="2425" s="1" customFormat="1"/>
    <row r="2426" s="1" customFormat="1"/>
    <row r="2427" s="1" customFormat="1"/>
    <row r="2428" s="1" customFormat="1"/>
    <row r="2429" s="1" customFormat="1"/>
    <row r="2430" s="1" customFormat="1"/>
    <row r="2431" s="1" customFormat="1"/>
    <row r="2432" s="1" customFormat="1"/>
    <row r="2433" s="1" customFormat="1"/>
    <row r="2434" s="1" customFormat="1"/>
    <row r="2435" s="1" customFormat="1"/>
    <row r="2436" s="1" customFormat="1"/>
    <row r="2437" s="1" customFormat="1"/>
    <row r="2438" s="1" customFormat="1"/>
    <row r="2439" s="1" customFormat="1"/>
    <row r="2440" s="1" customFormat="1"/>
    <row r="2441" s="1" customFormat="1"/>
    <row r="2442" s="1" customFormat="1"/>
    <row r="2443" s="1" customFormat="1"/>
    <row r="2444" s="1" customFormat="1"/>
    <row r="2445" s="1" customFormat="1"/>
    <row r="2446" s="1" customFormat="1"/>
    <row r="2447" s="1" customFormat="1"/>
    <row r="2448" s="1" customFormat="1"/>
    <row r="2449" s="1" customFormat="1"/>
    <row r="2450" s="1" customFormat="1"/>
    <row r="2451" s="1" customFormat="1"/>
    <row r="2452" s="1" customFormat="1"/>
    <row r="2453" s="1" customFormat="1"/>
    <row r="2454" s="1" customFormat="1"/>
    <row r="2455" s="1" customFormat="1"/>
    <row r="2456" s="1" customFormat="1"/>
    <row r="2457" s="1" customFormat="1"/>
    <row r="2458" s="1" customFormat="1"/>
    <row r="2459" s="1" customFormat="1"/>
    <row r="2460" s="1" customFormat="1"/>
    <row r="2461" s="1" customFormat="1"/>
    <row r="2462" s="1" customFormat="1"/>
    <row r="2463" s="1" customFormat="1"/>
    <row r="2464" s="1" customFormat="1"/>
    <row r="2465" s="1" customFormat="1"/>
    <row r="2466" s="1" customFormat="1"/>
    <row r="2467" s="1" customFormat="1"/>
    <row r="2468" s="1" customFormat="1"/>
    <row r="2469" s="1" customFormat="1"/>
    <row r="2470" s="1" customFormat="1"/>
    <row r="2471" s="1" customFormat="1"/>
    <row r="2472" s="1" customFormat="1"/>
    <row r="2473" s="1" customFormat="1"/>
    <row r="2474" s="1" customFormat="1"/>
    <row r="2475" s="1" customFormat="1"/>
    <row r="2476" s="1" customFormat="1"/>
    <row r="2477" s="1" customFormat="1"/>
    <row r="2478" s="1" customFormat="1"/>
    <row r="2479" s="1" customFormat="1"/>
    <row r="2480" s="1" customFormat="1"/>
    <row r="2481" s="1" customFormat="1"/>
    <row r="2482" s="1" customFormat="1"/>
    <row r="2483" s="1" customFormat="1"/>
    <row r="2484" s="1" customFormat="1"/>
    <row r="2485" s="1" customFormat="1"/>
    <row r="2486" s="1" customFormat="1"/>
    <row r="2487" s="1" customFormat="1"/>
    <row r="2488" s="1" customFormat="1"/>
    <row r="2489" s="1" customFormat="1"/>
    <row r="2490" s="1" customFormat="1"/>
    <row r="2491" s="1" customFormat="1"/>
    <row r="2492" s="1" customFormat="1"/>
    <row r="2493" s="1" customFormat="1"/>
    <row r="2494" s="1" customFormat="1"/>
    <row r="2495" s="1" customFormat="1"/>
    <row r="2496" s="1" customFormat="1"/>
    <row r="2497" s="1" customFormat="1"/>
    <row r="2498" s="1" customFormat="1"/>
    <row r="2499" s="1" customFormat="1"/>
    <row r="2500" s="1" customFormat="1"/>
    <row r="2501" s="1" customFormat="1"/>
    <row r="2502" s="1" customFormat="1"/>
    <row r="2503" s="1" customFormat="1"/>
    <row r="2504" s="1" customFormat="1"/>
    <row r="2505" s="1" customFormat="1"/>
    <row r="2506" s="1" customFormat="1"/>
    <row r="2507" s="1" customFormat="1"/>
    <row r="2508" s="1" customFormat="1"/>
    <row r="2509" s="1" customFormat="1"/>
    <row r="2510" s="1" customFormat="1"/>
    <row r="2511" s="1" customFormat="1"/>
    <row r="2512" s="1" customFormat="1"/>
    <row r="2513" s="1" customFormat="1"/>
    <row r="2514" s="1" customFormat="1"/>
    <row r="2515" s="1" customFormat="1"/>
    <row r="2516" s="1" customFormat="1"/>
    <row r="2517" s="1" customFormat="1"/>
    <row r="2518" s="1" customFormat="1"/>
    <row r="2519" s="1" customFormat="1"/>
    <row r="2520" s="1" customFormat="1"/>
    <row r="2521" s="1" customFormat="1"/>
    <row r="2522" s="1" customFormat="1"/>
    <row r="2523" s="1" customFormat="1"/>
    <row r="2524" s="1" customFormat="1"/>
    <row r="2525" s="1" customFormat="1"/>
    <row r="2526" s="1" customFormat="1"/>
    <row r="2527" s="1" customFormat="1"/>
    <row r="2528" s="1" customFormat="1"/>
    <row r="2529" s="1" customFormat="1"/>
    <row r="2530" s="1" customFormat="1"/>
    <row r="2531" s="1" customFormat="1"/>
    <row r="2532" s="1" customFormat="1"/>
    <row r="2533" s="1" customFormat="1"/>
    <row r="2534" s="1" customFormat="1"/>
    <row r="2535" s="1" customFormat="1"/>
    <row r="2536" s="1" customFormat="1"/>
    <row r="2537" s="1" customFormat="1"/>
    <row r="2538" s="1" customFormat="1"/>
    <row r="2539" s="1" customFormat="1"/>
    <row r="2540" s="1" customFormat="1"/>
    <row r="2541" s="1" customFormat="1"/>
    <row r="2542" s="1" customFormat="1"/>
    <row r="2543" s="1" customFormat="1"/>
    <row r="2544" s="1" customFormat="1"/>
    <row r="2545" s="1" customFormat="1"/>
    <row r="2546" s="1" customFormat="1"/>
    <row r="2547" s="1" customFormat="1"/>
    <row r="2548" s="1" customFormat="1"/>
    <row r="2549" s="1" customFormat="1"/>
    <row r="2550" s="1" customFormat="1"/>
    <row r="2551" s="1" customFormat="1"/>
    <row r="2552" s="1" customFormat="1"/>
    <row r="2553" s="1" customFormat="1"/>
    <row r="2554" s="1" customFormat="1"/>
    <row r="2555" s="1" customFormat="1"/>
    <row r="2556" s="1" customFormat="1"/>
    <row r="2557" s="1" customFormat="1"/>
    <row r="2558" s="1" customFormat="1"/>
    <row r="2559" s="1" customFormat="1"/>
    <row r="2560" s="1" customFormat="1"/>
    <row r="2561" s="1" customFormat="1"/>
    <row r="2562" s="1" customFormat="1"/>
    <row r="2563" s="1" customFormat="1"/>
    <row r="2564" s="1" customFormat="1"/>
    <row r="2565" s="1" customFormat="1"/>
    <row r="2566" s="1" customFormat="1"/>
    <row r="2567" s="1" customFormat="1"/>
    <row r="2568" s="1" customFormat="1"/>
    <row r="2569" s="1" customFormat="1"/>
    <row r="2570" s="1" customFormat="1"/>
    <row r="2571" s="1" customFormat="1"/>
    <row r="2572" s="1" customFormat="1"/>
    <row r="2573" s="1" customFormat="1"/>
    <row r="2574" s="1" customFormat="1"/>
    <row r="2575" s="1" customFormat="1"/>
    <row r="2576" s="1" customFormat="1"/>
    <row r="2577" s="1" customFormat="1"/>
    <row r="2578" s="1" customFormat="1"/>
    <row r="2579" s="1" customFormat="1"/>
    <row r="2580" s="1" customFormat="1"/>
    <row r="2581" s="1" customFormat="1"/>
    <row r="2582" s="1" customFormat="1"/>
    <row r="2583" s="1" customFormat="1"/>
    <row r="2584" s="1" customFormat="1"/>
    <row r="2585" s="1" customFormat="1"/>
    <row r="2586" s="1" customFormat="1"/>
    <row r="2587" s="1" customFormat="1"/>
    <row r="2588" s="1" customFormat="1"/>
    <row r="2589" s="1" customFormat="1"/>
    <row r="2590" s="1" customFormat="1"/>
    <row r="2591" s="1" customFormat="1"/>
    <row r="2592" s="1" customFormat="1"/>
    <row r="2593" s="1" customFormat="1"/>
    <row r="2594" s="1" customFormat="1"/>
    <row r="2595" s="1" customFormat="1"/>
    <row r="2596" s="1" customFormat="1"/>
    <row r="2597" s="1" customFormat="1"/>
    <row r="2598" s="1" customFormat="1"/>
    <row r="2599" s="1" customFormat="1"/>
    <row r="2600" s="1" customFormat="1"/>
    <row r="2601" s="1" customFormat="1"/>
    <row r="2602" s="1" customFormat="1"/>
    <row r="2603" s="1" customFormat="1"/>
    <row r="2604" s="1" customFormat="1"/>
    <row r="2605" s="1" customFormat="1"/>
    <row r="2606" s="1" customFormat="1"/>
    <row r="2607" s="1" customFormat="1"/>
    <row r="2608" s="1" customFormat="1"/>
    <row r="2609" s="1" customFormat="1"/>
    <row r="2610" s="1" customFormat="1"/>
    <row r="2611" s="1" customFormat="1"/>
    <row r="2612" s="1" customFormat="1"/>
    <row r="2613" s="1" customFormat="1"/>
    <row r="2614" s="1" customFormat="1"/>
    <row r="2615" s="1" customFormat="1"/>
    <row r="2616" s="1" customFormat="1"/>
    <row r="2617" s="1" customFormat="1"/>
    <row r="2618" s="1" customFormat="1"/>
    <row r="2619" s="1" customFormat="1"/>
    <row r="2620" s="1" customFormat="1"/>
    <row r="2621" s="1" customFormat="1"/>
    <row r="2622" s="1" customFormat="1"/>
    <row r="2623" s="1" customFormat="1"/>
    <row r="2624" s="1" customFormat="1"/>
    <row r="2625" s="1" customFormat="1"/>
    <row r="2626" s="1" customFormat="1"/>
    <row r="2627" s="1" customFormat="1"/>
    <row r="2628" s="1" customFormat="1"/>
    <row r="2629" s="1" customFormat="1"/>
    <row r="2630" s="1" customFormat="1"/>
    <row r="2631" s="1" customFormat="1"/>
    <row r="2632" s="1" customFormat="1"/>
    <row r="2633" s="1" customFormat="1"/>
    <row r="2634" s="1" customFormat="1"/>
    <row r="2635" s="1" customFormat="1"/>
    <row r="2636" s="1" customFormat="1"/>
    <row r="2637" s="1" customFormat="1"/>
    <row r="2638" s="1" customFormat="1"/>
    <row r="2639" s="1" customFormat="1"/>
    <row r="2640" s="1" customFormat="1"/>
    <row r="2641" s="1" customFormat="1"/>
    <row r="2642" s="1" customFormat="1"/>
    <row r="2643" s="1" customFormat="1"/>
    <row r="2644" s="1" customFormat="1"/>
    <row r="2645" s="1" customFormat="1"/>
    <row r="2646" s="1" customFormat="1"/>
    <row r="2647" s="1" customFormat="1"/>
    <row r="2648" s="1" customFormat="1"/>
    <row r="2649" s="1" customFormat="1"/>
    <row r="2650" s="1" customFormat="1"/>
    <row r="2651" s="1" customFormat="1"/>
    <row r="2652" s="1" customFormat="1"/>
    <row r="2653" s="1" customFormat="1"/>
    <row r="2654" s="1" customFormat="1"/>
    <row r="2655" s="1" customFormat="1"/>
    <row r="2656" s="1" customFormat="1"/>
    <row r="2657" s="1" customFormat="1"/>
    <row r="2658" s="1" customFormat="1"/>
    <row r="2659" s="1" customFormat="1"/>
    <row r="2660" s="1" customFormat="1"/>
    <row r="2661" s="1" customFormat="1"/>
    <row r="2662" s="1" customFormat="1"/>
    <row r="2663" s="1" customFormat="1"/>
    <row r="2664" s="1" customFormat="1"/>
    <row r="2665" s="1" customFormat="1"/>
    <row r="2666" s="1" customFormat="1"/>
    <row r="2667" s="1" customFormat="1"/>
    <row r="2668" s="1" customFormat="1"/>
    <row r="2669" s="1" customFormat="1"/>
    <row r="2670" s="1" customFormat="1"/>
    <row r="2671" s="1" customFormat="1"/>
    <row r="2672" s="1" customFormat="1"/>
    <row r="2673" s="1" customFormat="1"/>
    <row r="2674" s="1" customFormat="1"/>
    <row r="2675" s="1" customFormat="1"/>
    <row r="2676" s="1" customFormat="1"/>
    <row r="2677" s="1" customFormat="1"/>
    <row r="2678" s="1" customFormat="1"/>
    <row r="2679" s="1" customFormat="1"/>
    <row r="2680" s="1" customFormat="1"/>
    <row r="2681" s="1" customFormat="1"/>
    <row r="2682" s="1" customFormat="1"/>
    <row r="2683" s="1" customFormat="1"/>
    <row r="2684" s="1" customFormat="1"/>
    <row r="2685" s="1" customFormat="1"/>
    <row r="2686" s="1" customFormat="1"/>
    <row r="2687" s="1" customFormat="1"/>
    <row r="2688" s="1" customFormat="1"/>
    <row r="2689" s="1" customFormat="1"/>
    <row r="2690" s="1" customFormat="1"/>
    <row r="2691" s="1" customFormat="1"/>
    <row r="2692" s="1" customFormat="1"/>
    <row r="2693" s="1" customFormat="1"/>
    <row r="2694" s="1" customFormat="1"/>
    <row r="2695" s="1" customFormat="1"/>
    <row r="2696" s="1" customFormat="1"/>
    <row r="2697" s="1" customFormat="1"/>
    <row r="2698" s="1" customFormat="1"/>
    <row r="2699" s="1" customFormat="1"/>
    <row r="2700" s="1" customFormat="1"/>
    <row r="2701" s="1" customFormat="1"/>
    <row r="2702" s="1" customFormat="1"/>
    <row r="2703" s="1" customFormat="1"/>
    <row r="2704" s="1" customFormat="1"/>
    <row r="2705" s="1" customFormat="1"/>
    <row r="2706" s="1" customFormat="1"/>
    <row r="2707" s="1" customFormat="1"/>
    <row r="2708" s="1" customFormat="1"/>
    <row r="2709" s="1" customFormat="1"/>
    <row r="2710" s="1" customFormat="1"/>
    <row r="2711" s="1" customFormat="1"/>
    <row r="2712" s="1" customFormat="1"/>
    <row r="2713" s="1" customFormat="1"/>
    <row r="2714" s="1" customFormat="1"/>
    <row r="2715" s="1" customFormat="1"/>
    <row r="2716" s="1" customFormat="1"/>
    <row r="2717" s="1" customFormat="1"/>
    <row r="2718" s="1" customFormat="1"/>
    <row r="2719" s="1" customFormat="1"/>
    <row r="2720" s="1" customFormat="1"/>
    <row r="2721" s="1" customFormat="1"/>
    <row r="2722" s="1" customFormat="1"/>
    <row r="2723" s="1" customFormat="1"/>
    <row r="2724" s="1" customFormat="1"/>
    <row r="2725" s="1" customFormat="1"/>
    <row r="2726" s="1" customFormat="1"/>
    <row r="2727" s="1" customFormat="1"/>
    <row r="2728" s="1" customFormat="1"/>
    <row r="2729" s="1" customFormat="1"/>
    <row r="2730" s="1" customFormat="1"/>
    <row r="2731" s="1" customFormat="1"/>
    <row r="2732" s="1" customFormat="1"/>
    <row r="2733" s="1" customFormat="1"/>
    <row r="2734" s="1" customFormat="1"/>
    <row r="2735" s="1" customFormat="1"/>
    <row r="2736" s="1" customFormat="1"/>
    <row r="2737" s="1" customFormat="1"/>
    <row r="2738" s="1" customFormat="1"/>
    <row r="2739" s="1" customFormat="1"/>
    <row r="2740" s="1" customFormat="1"/>
    <row r="2741" s="1" customFormat="1"/>
    <row r="2742" s="1" customFormat="1"/>
    <row r="2743" s="1" customFormat="1"/>
    <row r="2744" s="1" customFormat="1"/>
    <row r="2745" s="1" customFormat="1"/>
    <row r="2746" s="1" customFormat="1"/>
    <row r="2747" s="1" customFormat="1"/>
    <row r="2748" s="1" customFormat="1"/>
    <row r="2749" s="1" customFormat="1"/>
    <row r="2750" s="1" customFormat="1"/>
    <row r="2751" s="1" customFormat="1"/>
    <row r="2752" s="1" customFormat="1"/>
    <row r="2753" s="1" customFormat="1"/>
    <row r="2754" s="1" customFormat="1"/>
    <row r="2755" s="1" customFormat="1"/>
    <row r="2756" s="1" customFormat="1"/>
    <row r="2757" s="1" customFormat="1"/>
    <row r="2758" s="1" customFormat="1"/>
    <row r="2759" s="1" customFormat="1"/>
    <row r="2760" s="1" customFormat="1"/>
    <row r="2761" s="1" customFormat="1"/>
    <row r="2762" s="1" customFormat="1"/>
    <row r="2763" s="1" customFormat="1"/>
    <row r="2764" s="1" customFormat="1"/>
    <row r="2765" s="1" customFormat="1"/>
    <row r="2766" s="1" customFormat="1"/>
    <row r="2767" s="1" customFormat="1"/>
    <row r="2768" s="1" customFormat="1"/>
    <row r="2769" s="1" customFormat="1"/>
    <row r="2770" s="1" customFormat="1"/>
    <row r="2771" s="1" customFormat="1"/>
    <row r="2772" s="1" customFormat="1"/>
    <row r="2773" s="1" customFormat="1"/>
    <row r="2774" s="1" customFormat="1"/>
    <row r="2775" s="1" customFormat="1"/>
    <row r="2776" s="1" customFormat="1"/>
    <row r="2777" s="1" customFormat="1"/>
    <row r="2778" s="1" customFormat="1"/>
    <row r="2779" s="1" customFormat="1"/>
    <row r="2780" s="1" customFormat="1"/>
    <row r="2781" s="1" customFormat="1"/>
    <row r="2782" s="1" customFormat="1"/>
    <row r="2783" s="1" customFormat="1"/>
    <row r="2784" s="1" customFormat="1"/>
    <row r="2785" s="1" customFormat="1"/>
    <row r="2786" s="1" customFormat="1"/>
    <row r="2787" s="1" customFormat="1"/>
    <row r="2788" s="1" customFormat="1"/>
    <row r="2789" s="1" customFormat="1"/>
    <row r="2790" s="1" customFormat="1"/>
    <row r="2791" s="1" customFormat="1"/>
    <row r="2792" s="1" customFormat="1"/>
    <row r="2793" s="1" customFormat="1"/>
    <row r="2794" s="1" customFormat="1"/>
    <row r="2795" s="1" customFormat="1"/>
    <row r="2796" s="1" customFormat="1"/>
    <row r="2797" s="1" customFormat="1"/>
    <row r="2798" s="1" customFormat="1"/>
    <row r="2799" s="1" customFormat="1"/>
    <row r="2800" s="1" customFormat="1"/>
    <row r="2801" s="1" customFormat="1"/>
    <row r="2802" s="1" customFormat="1"/>
    <row r="2803" s="1" customFormat="1"/>
    <row r="2804" s="1" customFormat="1"/>
    <row r="2805" s="1" customFormat="1"/>
    <row r="2806" s="1" customFormat="1"/>
    <row r="2807" s="1" customFormat="1"/>
    <row r="2808" s="1" customFormat="1"/>
    <row r="2809" s="1" customFormat="1"/>
    <row r="2810" s="1" customFormat="1"/>
    <row r="2811" s="1" customFormat="1"/>
    <row r="2812" s="1" customFormat="1"/>
    <row r="2813" s="1" customFormat="1"/>
    <row r="2814" s="1" customFormat="1"/>
    <row r="2815" s="1" customFormat="1"/>
    <row r="2816" s="1" customFormat="1"/>
    <row r="2817" s="1" customFormat="1"/>
    <row r="2818" s="1" customFormat="1"/>
    <row r="2819" s="1" customFormat="1"/>
    <row r="2820" s="1" customFormat="1"/>
    <row r="2821" s="1" customFormat="1"/>
    <row r="2822" s="1" customFormat="1"/>
    <row r="2823" s="1" customFormat="1"/>
    <row r="2824" s="1" customFormat="1"/>
    <row r="2825" s="1" customFormat="1"/>
    <row r="2826" s="1" customFormat="1"/>
    <row r="2827" s="1" customFormat="1"/>
    <row r="2828" s="1" customFormat="1"/>
    <row r="2829" s="1" customFormat="1"/>
    <row r="2830" s="1" customFormat="1"/>
    <row r="2831" s="1" customFormat="1"/>
    <row r="2832" s="1" customFormat="1"/>
    <row r="2833" s="1" customFormat="1"/>
    <row r="2834" s="1" customFormat="1"/>
    <row r="2835" s="1" customFormat="1"/>
    <row r="2836" s="1" customFormat="1"/>
    <row r="2837" s="1" customFormat="1"/>
    <row r="2838" s="1" customFormat="1"/>
    <row r="2839" s="1" customFormat="1"/>
    <row r="2840" s="1" customFormat="1"/>
    <row r="2841" s="1" customFormat="1"/>
    <row r="2842" s="1" customFormat="1"/>
    <row r="2843" s="1" customFormat="1"/>
    <row r="2844" s="1" customFormat="1"/>
    <row r="2845" s="1" customFormat="1"/>
    <row r="2846" s="1" customFormat="1"/>
    <row r="2847" s="1" customFormat="1"/>
    <row r="2848" s="1" customFormat="1"/>
    <row r="2849" s="1" customFormat="1"/>
    <row r="2850" s="1" customFormat="1"/>
    <row r="2851" s="1" customFormat="1"/>
    <row r="2852" s="1" customFormat="1"/>
    <row r="2853" s="1" customFormat="1"/>
    <row r="2854" s="1" customFormat="1"/>
    <row r="2855" s="1" customFormat="1"/>
    <row r="2856" s="1" customFormat="1"/>
    <row r="2857" s="1" customFormat="1"/>
    <row r="2858" s="1" customFormat="1"/>
    <row r="2859" s="1" customFormat="1"/>
    <row r="2860" s="1" customFormat="1"/>
    <row r="2861" s="1" customFormat="1"/>
    <row r="2862" s="1" customFormat="1"/>
    <row r="2863" s="1" customFormat="1"/>
    <row r="2864" s="1" customFormat="1"/>
    <row r="2865" s="1" customFormat="1"/>
    <row r="2866" s="1" customFormat="1"/>
    <row r="2867" s="1" customFormat="1"/>
    <row r="2868" s="1" customFormat="1"/>
    <row r="2869" s="1" customFormat="1"/>
    <row r="2870" s="1" customFormat="1"/>
    <row r="2871" s="1" customFormat="1"/>
    <row r="2872" s="1" customFormat="1"/>
    <row r="2873" s="1" customFormat="1"/>
    <row r="2874" s="1" customFormat="1"/>
    <row r="2875" s="1" customFormat="1"/>
    <row r="2876" s="1" customFormat="1"/>
    <row r="2877" s="1" customFormat="1"/>
    <row r="2878" s="1" customFormat="1"/>
    <row r="2879" s="1" customFormat="1"/>
    <row r="2880" s="1" customFormat="1"/>
    <row r="2881" s="1" customFormat="1"/>
    <row r="2882" s="1" customFormat="1"/>
    <row r="2883" s="1" customFormat="1"/>
    <row r="2884" s="1" customFormat="1"/>
    <row r="2885" s="1" customFormat="1"/>
    <row r="2886" s="1" customFormat="1"/>
    <row r="2887" s="1" customFormat="1"/>
    <row r="2888" s="1" customFormat="1"/>
    <row r="2889" s="1" customFormat="1"/>
    <row r="2890" s="1" customFormat="1"/>
    <row r="2891" s="1" customFormat="1"/>
    <row r="2892" s="1" customFormat="1"/>
    <row r="2893" s="1" customFormat="1"/>
    <row r="2894" s="1" customFormat="1"/>
    <row r="2895" s="1" customFormat="1"/>
    <row r="2896" s="1" customFormat="1"/>
    <row r="2897" s="1" customFormat="1"/>
    <row r="2898" s="1" customFormat="1"/>
    <row r="2899" s="1" customFormat="1"/>
    <row r="2900" s="1" customFormat="1"/>
    <row r="2901" s="1" customFormat="1"/>
    <row r="2902" s="1" customFormat="1"/>
    <row r="2903" s="1" customFormat="1"/>
    <row r="2904" s="1" customFormat="1"/>
    <row r="2905" s="1" customFormat="1"/>
    <row r="2906" s="1" customFormat="1"/>
    <row r="2907" s="1" customFormat="1"/>
    <row r="2908" s="1" customFormat="1"/>
    <row r="2909" s="1" customFormat="1"/>
    <row r="2910" s="1" customFormat="1"/>
    <row r="2911" s="1" customFormat="1"/>
    <row r="2912" s="1" customFormat="1"/>
    <row r="2913" s="1" customFormat="1"/>
    <row r="2914" s="1" customFormat="1"/>
    <row r="2915" s="1" customFormat="1"/>
    <row r="2916" s="1" customFormat="1"/>
    <row r="2917" s="1" customFormat="1"/>
    <row r="2918" s="1" customFormat="1"/>
    <row r="2919" s="1" customFormat="1"/>
    <row r="2920" s="1" customFormat="1"/>
    <row r="2921" s="1" customFormat="1"/>
    <row r="2922" s="1" customFormat="1"/>
    <row r="2923" s="1" customFormat="1"/>
    <row r="2924" s="1" customFormat="1"/>
    <row r="2925" s="1" customFormat="1"/>
    <row r="2926" s="1" customFormat="1"/>
    <row r="2927" s="1" customFormat="1"/>
    <row r="2928" s="1" customFormat="1"/>
    <row r="2929" s="1" customFormat="1"/>
    <row r="2930" s="1" customFormat="1"/>
    <row r="2931" s="1" customFormat="1"/>
    <row r="2932" s="1" customFormat="1"/>
    <row r="2933" s="1" customFormat="1"/>
    <row r="2934" s="1" customFormat="1"/>
    <row r="2935" s="1" customFormat="1"/>
    <row r="2936" s="1" customFormat="1"/>
    <row r="2937" s="1" customFormat="1"/>
    <row r="2938" s="1" customFormat="1"/>
    <row r="2939" s="1" customFormat="1"/>
    <row r="2940" s="1" customFormat="1"/>
    <row r="2941" s="1" customFormat="1"/>
    <row r="2942" s="1" customFormat="1"/>
    <row r="2943" s="1" customFormat="1"/>
    <row r="2944" s="1" customFormat="1"/>
    <row r="2945" s="1" customFormat="1"/>
    <row r="2946" s="1" customFormat="1"/>
    <row r="2947" s="1" customFormat="1"/>
    <row r="2948" s="1" customFormat="1"/>
    <row r="2949" s="1" customFormat="1"/>
    <row r="2950" s="1" customFormat="1"/>
    <row r="2951" s="1" customFormat="1"/>
    <row r="2952" s="1" customFormat="1"/>
    <row r="2953" s="1" customFormat="1"/>
    <row r="2954" s="1" customFormat="1"/>
    <row r="2955" s="1" customFormat="1"/>
    <row r="2956" s="1" customFormat="1"/>
    <row r="2957" s="1" customFormat="1"/>
    <row r="2958" s="1" customFormat="1"/>
    <row r="2959" s="1" customFormat="1"/>
    <row r="2960" s="1" customFormat="1"/>
    <row r="2961" s="1" customFormat="1"/>
    <row r="2962" s="1" customFormat="1"/>
    <row r="2963" s="1" customFormat="1"/>
    <row r="2964" s="1" customFormat="1"/>
    <row r="2965" s="1" customFormat="1"/>
    <row r="2966" s="1" customFormat="1"/>
    <row r="2967" s="1" customFormat="1"/>
    <row r="2968" s="1" customFormat="1"/>
    <row r="2969" s="1" customFormat="1"/>
    <row r="2970" s="1" customFormat="1"/>
    <row r="2971" s="1" customFormat="1"/>
    <row r="2972" s="1" customFormat="1"/>
    <row r="2973" s="1" customFormat="1"/>
    <row r="2974" s="1" customFormat="1"/>
    <row r="2975" s="1" customFormat="1"/>
    <row r="2976" s="1" customFormat="1"/>
    <row r="2977" s="1" customFormat="1"/>
    <row r="2978" s="1" customFormat="1"/>
    <row r="2979" s="1" customFormat="1"/>
    <row r="2980" s="1" customFormat="1"/>
    <row r="2981" s="1" customFormat="1"/>
    <row r="2982" s="1" customFormat="1"/>
    <row r="2983" s="1" customFormat="1"/>
    <row r="2984" s="1" customFormat="1"/>
    <row r="2985" s="1" customFormat="1"/>
    <row r="2986" s="1" customFormat="1"/>
    <row r="2987" s="1" customFormat="1"/>
    <row r="2988" s="1" customFormat="1"/>
    <row r="2989" s="1" customFormat="1"/>
    <row r="2990" s="1" customFormat="1"/>
    <row r="2991" s="1" customFormat="1"/>
    <row r="2992" s="1" customFormat="1"/>
    <row r="2993" s="1" customFormat="1"/>
    <row r="2994" s="1" customFormat="1"/>
    <row r="2995" s="1" customFormat="1"/>
    <row r="2996" s="1" customFormat="1"/>
    <row r="2997" s="1" customFormat="1"/>
    <row r="2998" s="1" customFormat="1"/>
    <row r="2999" s="1" customFormat="1"/>
    <row r="3000" s="1" customFormat="1"/>
    <row r="3001" s="1" customFormat="1"/>
    <row r="3002" s="1" customFormat="1"/>
    <row r="3003" s="1" customFormat="1"/>
    <row r="3004" s="1" customFormat="1"/>
    <row r="3005" s="1" customFormat="1"/>
    <row r="3006" s="1" customFormat="1"/>
    <row r="3007" s="1" customFormat="1"/>
    <row r="3008" s="1" customFormat="1"/>
    <row r="3009" s="1" customFormat="1"/>
    <row r="3010" s="1" customFormat="1"/>
    <row r="3011" s="1" customFormat="1"/>
    <row r="3012" s="1" customFormat="1"/>
    <row r="3013" s="1" customFormat="1"/>
    <row r="3014" s="1" customFormat="1"/>
    <row r="3015" s="1" customFormat="1"/>
    <row r="3016" s="1" customFormat="1"/>
    <row r="3017" s="1" customFormat="1"/>
    <row r="3018" s="1" customFormat="1"/>
    <row r="3019" s="1" customFormat="1"/>
    <row r="3020" s="1" customFormat="1"/>
    <row r="3021" s="1" customFormat="1"/>
    <row r="3022" s="1" customFormat="1"/>
    <row r="3023" s="1" customFormat="1"/>
    <row r="3024" s="1" customFormat="1"/>
    <row r="3025" s="1" customFormat="1"/>
    <row r="3026" s="1" customFormat="1"/>
    <row r="3027" s="1" customFormat="1"/>
    <row r="3028" s="1" customFormat="1"/>
    <row r="3029" s="1" customFormat="1"/>
    <row r="3030" s="1" customFormat="1"/>
    <row r="3031" s="1" customFormat="1"/>
    <row r="3032" s="1" customFormat="1"/>
    <row r="3033" s="1" customFormat="1"/>
    <row r="3034" s="1" customFormat="1"/>
    <row r="3035" s="1" customFormat="1"/>
    <row r="3036" s="1" customFormat="1"/>
    <row r="3037" s="1" customFormat="1"/>
    <row r="3038" s="1" customFormat="1"/>
    <row r="3039" s="1" customFormat="1"/>
    <row r="3040" s="1" customFormat="1"/>
    <row r="3041" s="1" customFormat="1"/>
    <row r="3042" s="1" customFormat="1"/>
    <row r="3043" s="1" customFormat="1"/>
    <row r="3044" s="1" customFormat="1"/>
    <row r="3045" s="1" customFormat="1"/>
    <row r="3046" s="1" customFormat="1"/>
    <row r="3047" s="1" customFormat="1"/>
    <row r="3048" s="1" customFormat="1"/>
    <row r="3049" s="1" customFormat="1"/>
    <row r="3050" s="1" customFormat="1"/>
    <row r="3051" s="1" customFormat="1"/>
    <row r="3052" s="1" customFormat="1"/>
    <row r="3053" s="1" customFormat="1"/>
    <row r="3054" s="1" customFormat="1"/>
    <row r="3055" s="1" customFormat="1"/>
    <row r="3056" s="1" customFormat="1"/>
    <row r="3057" s="1" customFormat="1"/>
    <row r="3058" s="1" customFormat="1"/>
    <row r="3059" s="1" customFormat="1"/>
    <row r="3060" s="1" customFormat="1"/>
    <row r="3061" s="1" customFormat="1"/>
    <row r="3062" s="1" customFormat="1"/>
    <row r="3063" s="1" customFormat="1"/>
    <row r="3064" s="1" customFormat="1"/>
    <row r="3065" s="1" customFormat="1"/>
    <row r="3066" s="1" customFormat="1"/>
    <row r="3067" s="1" customFormat="1"/>
    <row r="3068" s="1" customFormat="1"/>
    <row r="3069" s="1" customFormat="1"/>
    <row r="3070" s="1" customFormat="1"/>
    <row r="3071" s="1" customFormat="1"/>
    <row r="3072" s="1" customFormat="1"/>
    <row r="3073" s="1" customFormat="1"/>
    <row r="3074" s="1" customFormat="1"/>
    <row r="3075" s="1" customFormat="1"/>
    <row r="3076" s="1" customFormat="1"/>
    <row r="3077" s="1" customFormat="1"/>
    <row r="3078" s="1" customFormat="1"/>
    <row r="3079" s="1" customFormat="1"/>
    <row r="3080" s="1" customFormat="1"/>
    <row r="3081" s="1" customFormat="1"/>
    <row r="3082" s="1" customFormat="1"/>
    <row r="3083" s="1" customFormat="1"/>
    <row r="3084" s="1" customFormat="1"/>
    <row r="3085" s="1" customFormat="1"/>
    <row r="3086" s="1" customFormat="1"/>
    <row r="3087" s="1" customFormat="1"/>
    <row r="3088" s="1" customFormat="1"/>
    <row r="3089" s="1" customFormat="1"/>
    <row r="3090" s="1" customFormat="1"/>
    <row r="3091" s="1" customFormat="1"/>
    <row r="3092" s="1" customFormat="1"/>
    <row r="3093" s="1" customFormat="1"/>
    <row r="3094" s="1" customFormat="1"/>
    <row r="3095" s="1" customFormat="1"/>
    <row r="3096" s="1" customFormat="1"/>
    <row r="3097" s="1" customFormat="1"/>
    <row r="3098" s="1" customFormat="1"/>
    <row r="3099" s="1" customFormat="1"/>
    <row r="3100" s="1" customFormat="1"/>
    <row r="3101" s="1" customFormat="1"/>
    <row r="3102" s="1" customFormat="1"/>
    <row r="3103" s="1" customFormat="1"/>
    <row r="3104" s="1" customFormat="1"/>
    <row r="3105" s="1" customFormat="1"/>
    <row r="3106" s="1" customFormat="1"/>
    <row r="3107" s="1" customFormat="1"/>
    <row r="3108" s="1" customFormat="1"/>
    <row r="3109" s="1" customFormat="1"/>
    <row r="3110" s="1" customFormat="1"/>
    <row r="3111" s="1" customFormat="1"/>
    <row r="3112" s="1" customFormat="1"/>
    <row r="3113" s="1" customFormat="1"/>
    <row r="3114" s="1" customFormat="1"/>
    <row r="3115" s="1" customFormat="1"/>
    <row r="3116" s="1" customFormat="1"/>
    <row r="3117" s="1" customFormat="1"/>
    <row r="3118" s="1" customFormat="1"/>
    <row r="3119" s="1" customFormat="1"/>
    <row r="3120" s="1" customFormat="1"/>
    <row r="3121" s="1" customFormat="1"/>
    <row r="3122" s="1" customFormat="1"/>
    <row r="3123" s="1" customFormat="1"/>
    <row r="3124" s="1" customFormat="1"/>
    <row r="3125" s="1" customFormat="1"/>
    <row r="3126" s="1" customFormat="1"/>
    <row r="3127" s="1" customFormat="1"/>
    <row r="3128" s="1" customFormat="1"/>
    <row r="3129" s="1" customFormat="1"/>
    <row r="3130" s="1" customFormat="1"/>
    <row r="3131" s="1" customFormat="1"/>
    <row r="3132" s="1" customFormat="1"/>
    <row r="3133" s="1" customFormat="1"/>
    <row r="3134" s="1" customFormat="1"/>
    <row r="3135" s="1" customFormat="1"/>
    <row r="3136" s="1" customFormat="1"/>
    <row r="3137" s="1" customFormat="1"/>
    <row r="3138" s="1" customFormat="1"/>
    <row r="3139" s="1" customFormat="1"/>
    <row r="3140" s="1" customFormat="1"/>
    <row r="3141" s="1" customFormat="1"/>
    <row r="3142" s="1" customFormat="1"/>
    <row r="3143" s="1" customFormat="1"/>
    <row r="3144" s="1" customFormat="1"/>
    <row r="3145" s="1" customFormat="1"/>
    <row r="3146" s="1" customFormat="1"/>
    <row r="3147" s="1" customFormat="1"/>
    <row r="3148" s="1" customFormat="1"/>
    <row r="3149" s="1" customFormat="1"/>
    <row r="3150" s="1" customFormat="1"/>
    <row r="3151" s="1" customFormat="1"/>
    <row r="3152" s="1" customFormat="1"/>
    <row r="3153" s="1" customFormat="1"/>
    <row r="3154" s="1" customFormat="1"/>
    <row r="3155" s="1" customFormat="1"/>
    <row r="3156" s="1" customFormat="1"/>
    <row r="3157" s="1" customFormat="1"/>
    <row r="3158" s="1" customFormat="1"/>
    <row r="3159" s="1" customFormat="1"/>
    <row r="3160" s="1" customFormat="1"/>
    <row r="3161" s="1" customFormat="1"/>
    <row r="3162" s="1" customFormat="1"/>
    <row r="3163" s="1" customFormat="1"/>
    <row r="3164" s="1" customFormat="1"/>
    <row r="3165" s="1" customFormat="1"/>
    <row r="3166" s="1" customFormat="1"/>
    <row r="3167" s="1" customFormat="1"/>
    <row r="3168" s="1" customFormat="1"/>
    <row r="3169" s="1" customFormat="1"/>
    <row r="3170" s="1" customFormat="1"/>
    <row r="3171" s="1" customFormat="1"/>
    <row r="3172" s="1" customFormat="1"/>
    <row r="3173" s="1" customFormat="1"/>
    <row r="3174" s="1" customFormat="1"/>
    <row r="3175" s="1" customFormat="1"/>
    <row r="3176" s="1" customFormat="1"/>
    <row r="3177" s="1" customFormat="1"/>
    <row r="3178" s="1" customFormat="1"/>
    <row r="3179" s="1" customFormat="1"/>
    <row r="3180" s="1" customFormat="1"/>
    <row r="3181" s="1" customFormat="1"/>
    <row r="3182" s="1" customFormat="1"/>
    <row r="3183" s="1" customFormat="1"/>
    <row r="3184" s="1" customFormat="1"/>
    <row r="3185" s="1" customFormat="1"/>
    <row r="3186" s="1" customFormat="1"/>
    <row r="3187" s="1" customFormat="1"/>
    <row r="3188" s="1" customFormat="1"/>
    <row r="3189" s="1" customFormat="1"/>
    <row r="3190" s="1" customFormat="1"/>
    <row r="3191" s="1" customFormat="1"/>
    <row r="3192" s="1" customFormat="1"/>
    <row r="3193" s="1" customFormat="1"/>
    <row r="3194" s="1" customFormat="1"/>
    <row r="3195" s="1" customFormat="1"/>
    <row r="3196" s="1" customFormat="1"/>
    <row r="3197" s="1" customFormat="1"/>
    <row r="3198" s="1" customFormat="1"/>
    <row r="3199" s="1" customFormat="1"/>
    <row r="3200" s="1" customFormat="1"/>
    <row r="3201" s="1" customFormat="1"/>
    <row r="3202" s="1" customFormat="1"/>
    <row r="3203" s="1" customFormat="1"/>
    <row r="3204" s="1" customFormat="1"/>
    <row r="3205" s="1" customFormat="1"/>
    <row r="3206" s="1" customFormat="1"/>
    <row r="3207" s="1" customFormat="1"/>
    <row r="3208" s="1" customFormat="1"/>
    <row r="3209" s="1" customFormat="1"/>
    <row r="3210" s="1" customFormat="1"/>
    <row r="3211" s="1" customFormat="1"/>
    <row r="3212" s="1" customFormat="1"/>
    <row r="3213" s="1" customFormat="1"/>
    <row r="3214" s="1" customFormat="1"/>
    <row r="3215" s="1" customFormat="1"/>
    <row r="3216" s="1" customFormat="1"/>
    <row r="3217" s="1" customFormat="1"/>
    <row r="3218" s="1" customFormat="1"/>
    <row r="3219" s="1" customFormat="1"/>
    <row r="3220" s="1" customFormat="1"/>
    <row r="3221" s="1" customFormat="1"/>
    <row r="3222" s="1" customFormat="1"/>
    <row r="3223" s="1" customFormat="1"/>
    <row r="3224" s="1" customFormat="1"/>
    <row r="3225" s="1" customFormat="1"/>
    <row r="3226" s="1" customFormat="1"/>
    <row r="3227" s="1" customFormat="1"/>
    <row r="3228" s="1" customFormat="1"/>
    <row r="3229" s="1" customFormat="1"/>
    <row r="3230" s="1" customFormat="1"/>
    <row r="3231" s="1" customFormat="1"/>
    <row r="3232" s="1" customFormat="1"/>
    <row r="3233" s="1" customFormat="1"/>
    <row r="3234" s="1" customFormat="1"/>
    <row r="3235" s="1" customFormat="1"/>
    <row r="3236" s="1" customFormat="1"/>
    <row r="3237" s="1" customFormat="1"/>
    <row r="3238" s="1" customFormat="1"/>
    <row r="3239" s="1" customFormat="1"/>
    <row r="3240" s="1" customFormat="1"/>
    <row r="3241" s="1" customFormat="1"/>
    <row r="3242" s="1" customFormat="1"/>
    <row r="3243" s="1" customFormat="1"/>
    <row r="3244" s="1" customFormat="1"/>
    <row r="3245" s="1" customFormat="1"/>
    <row r="3246" s="1" customFormat="1"/>
    <row r="3247" s="1" customFormat="1"/>
    <row r="3248" s="1" customFormat="1"/>
    <row r="3249" s="1" customFormat="1"/>
    <row r="3250" s="1" customFormat="1"/>
    <row r="3251" s="1" customFormat="1"/>
    <row r="3252" s="1" customFormat="1"/>
    <row r="3253" s="1" customFormat="1"/>
    <row r="3254" s="1" customFormat="1"/>
    <row r="3255" s="1" customFormat="1"/>
    <row r="3256" s="1" customFormat="1"/>
    <row r="3257" s="1" customFormat="1"/>
    <row r="3258" s="1" customFormat="1"/>
    <row r="3259" s="1" customFormat="1"/>
    <row r="3260" s="1" customFormat="1"/>
    <row r="3261" s="1" customFormat="1"/>
    <row r="3262" s="1" customFormat="1"/>
    <row r="3263" s="1" customFormat="1"/>
    <row r="3264" s="1" customFormat="1"/>
    <row r="3265" s="1" customFormat="1"/>
    <row r="3266" s="1" customFormat="1"/>
    <row r="3267" s="1" customFormat="1"/>
    <row r="3268" s="1" customFormat="1"/>
    <row r="3269" s="1" customFormat="1"/>
    <row r="3270" s="1" customFormat="1"/>
    <row r="3271" s="1" customFormat="1"/>
    <row r="3272" s="1" customFormat="1"/>
    <row r="3273" s="1" customFormat="1"/>
    <row r="3274" s="1" customFormat="1"/>
    <row r="3275" s="1" customFormat="1"/>
    <row r="3276" s="1" customFormat="1"/>
    <row r="3277" s="1" customFormat="1"/>
    <row r="3278" s="1" customFormat="1"/>
    <row r="3279" s="1" customFormat="1"/>
    <row r="3280" s="1" customFormat="1"/>
    <row r="3281" s="1" customFormat="1"/>
    <row r="3282" s="1" customFormat="1"/>
    <row r="3283" s="1" customFormat="1"/>
    <row r="3284" s="1" customFormat="1"/>
    <row r="3285" s="1" customFormat="1"/>
    <row r="3286" s="1" customFormat="1"/>
    <row r="3287" s="1" customFormat="1"/>
    <row r="3288" s="1" customFormat="1"/>
    <row r="3289" s="1" customFormat="1"/>
    <row r="3290" s="1" customFormat="1"/>
    <row r="3291" s="1" customFormat="1"/>
    <row r="3292" s="1" customFormat="1"/>
    <row r="3293" s="1" customFormat="1"/>
    <row r="3294" s="1" customFormat="1"/>
    <row r="3295" s="1" customFormat="1"/>
    <row r="3296" s="1" customFormat="1"/>
    <row r="3297" s="1" customFormat="1"/>
    <row r="3298" s="1" customFormat="1"/>
    <row r="3299" s="1" customFormat="1"/>
    <row r="3300" s="1" customFormat="1"/>
    <row r="3301" s="1" customFormat="1"/>
    <row r="3302" s="1" customFormat="1"/>
    <row r="3303" s="1" customFormat="1"/>
    <row r="3304" s="1" customFormat="1"/>
    <row r="3305" s="1" customFormat="1"/>
    <row r="3306" s="1" customFormat="1"/>
    <row r="3307" s="1" customFormat="1"/>
    <row r="3308" s="1" customFormat="1"/>
    <row r="3309" s="1" customFormat="1"/>
    <row r="3310" s="1" customFormat="1"/>
    <row r="3311" s="1" customFormat="1"/>
    <row r="3312" s="1" customFormat="1"/>
    <row r="3313" s="1" customFormat="1"/>
    <row r="3314" s="1" customFormat="1"/>
    <row r="3315" s="1" customFormat="1"/>
    <row r="3316" s="1" customFormat="1"/>
    <row r="3317" s="1" customFormat="1"/>
    <row r="3318" s="1" customFormat="1"/>
    <row r="3319" s="1" customFormat="1"/>
    <row r="3320" s="1" customFormat="1"/>
    <row r="3321" s="1" customFormat="1"/>
    <row r="3322" s="1" customFormat="1"/>
    <row r="3323" s="1" customFormat="1"/>
    <row r="3324" s="1" customFormat="1"/>
    <row r="3325" s="1" customFormat="1"/>
    <row r="3326" s="1" customFormat="1"/>
    <row r="3327" s="1" customFormat="1"/>
    <row r="3328" s="1" customFormat="1"/>
    <row r="3329" s="1" customFormat="1"/>
    <row r="3330" s="1" customFormat="1"/>
    <row r="3331" s="1" customFormat="1"/>
    <row r="3332" s="1" customFormat="1"/>
    <row r="3333" s="1" customFormat="1"/>
    <row r="3334" s="1" customFormat="1"/>
    <row r="3335" s="1" customFormat="1"/>
    <row r="3336" s="1" customFormat="1"/>
    <row r="3337" s="1" customFormat="1"/>
    <row r="3338" s="1" customFormat="1"/>
    <row r="3339" s="1" customFormat="1"/>
    <row r="3340" s="1" customFormat="1"/>
    <row r="3341" s="1" customFormat="1"/>
    <row r="3342" s="1" customFormat="1"/>
    <row r="3343" s="1" customFormat="1"/>
    <row r="3344" s="1" customFormat="1"/>
    <row r="3345" s="1" customFormat="1"/>
    <row r="3346" s="1" customFormat="1"/>
    <row r="3347" s="1" customFormat="1"/>
    <row r="3348" s="1" customFormat="1"/>
    <row r="3349" s="1" customFormat="1"/>
    <row r="3350" s="1" customFormat="1"/>
    <row r="3351" s="1" customFormat="1"/>
    <row r="3352" s="1" customFormat="1"/>
    <row r="3353" s="1" customFormat="1"/>
    <row r="3354" s="1" customFormat="1"/>
    <row r="3355" s="1" customFormat="1"/>
    <row r="3356" s="1" customFormat="1"/>
    <row r="3357" s="1" customFormat="1"/>
    <row r="3358" s="1" customFormat="1"/>
    <row r="3359" s="1" customFormat="1"/>
    <row r="3360" s="1" customFormat="1"/>
    <row r="3361" s="1" customFormat="1"/>
    <row r="3362" s="1" customFormat="1"/>
    <row r="3363" s="1" customFormat="1"/>
    <row r="3364" s="1" customFormat="1"/>
    <row r="3365" s="1" customFormat="1"/>
    <row r="3366" s="1" customFormat="1"/>
    <row r="3367" s="1" customFormat="1"/>
    <row r="3368" s="1" customFormat="1"/>
    <row r="3369" s="1" customFormat="1"/>
    <row r="3370" s="1" customFormat="1"/>
    <row r="3371" s="1" customFormat="1"/>
    <row r="3372" s="1" customFormat="1"/>
    <row r="3373" s="1" customFormat="1"/>
    <row r="3374" s="1" customFormat="1"/>
    <row r="3375" s="1" customFormat="1"/>
    <row r="3376" s="1" customFormat="1"/>
    <row r="3377" s="1" customFormat="1"/>
    <row r="3378" s="1" customFormat="1"/>
    <row r="3379" s="1" customFormat="1"/>
    <row r="3380" s="1" customFormat="1"/>
    <row r="3381" s="1" customFormat="1"/>
    <row r="3382" s="1" customFormat="1"/>
    <row r="3383" s="1" customFormat="1"/>
    <row r="3384" s="1" customFormat="1"/>
    <row r="3385" s="1" customFormat="1"/>
    <row r="3386" s="1" customFormat="1"/>
    <row r="3387" s="1" customFormat="1"/>
    <row r="3388" s="1" customFormat="1"/>
    <row r="3389" s="1" customFormat="1"/>
    <row r="3390" s="1" customFormat="1"/>
    <row r="3391" s="1" customFormat="1"/>
    <row r="3392" s="1" customFormat="1"/>
    <row r="3393" s="1" customFormat="1"/>
    <row r="3394" s="1" customFormat="1"/>
    <row r="3395" s="1" customFormat="1"/>
    <row r="3396" s="1" customFormat="1"/>
    <row r="3397" s="1" customFormat="1"/>
    <row r="3398" s="1" customFormat="1"/>
    <row r="3399" s="1" customFormat="1"/>
    <row r="3400" s="1" customFormat="1"/>
    <row r="3401" s="1" customFormat="1"/>
    <row r="3402" s="1" customFormat="1"/>
    <row r="3403" s="1" customFormat="1"/>
    <row r="3404" s="1" customFormat="1"/>
    <row r="3405" s="1" customFormat="1"/>
    <row r="3406" s="1" customFormat="1"/>
    <row r="3407" s="1" customFormat="1"/>
    <row r="3408" s="1" customFormat="1"/>
    <row r="3409" s="1" customFormat="1"/>
    <row r="3410" s="1" customFormat="1"/>
    <row r="3411" s="1" customFormat="1"/>
    <row r="3412" s="1" customFormat="1"/>
    <row r="3413" s="1" customFormat="1"/>
    <row r="3414" s="1" customFormat="1"/>
    <row r="3415" s="1" customFormat="1"/>
    <row r="3416" s="1" customFormat="1"/>
    <row r="3417" s="1" customFormat="1"/>
    <row r="3418" s="1" customFormat="1"/>
    <row r="3419" s="1" customFormat="1"/>
    <row r="3420" s="1" customFormat="1"/>
    <row r="3421" s="1" customFormat="1"/>
    <row r="3422" s="1" customFormat="1"/>
    <row r="3423" s="1" customFormat="1"/>
    <row r="3424" s="1" customFormat="1"/>
    <row r="3425" s="1" customFormat="1"/>
    <row r="3426" s="1" customFormat="1"/>
    <row r="3427" s="1" customFormat="1"/>
    <row r="3428" s="1" customFormat="1"/>
    <row r="3429" s="1" customFormat="1"/>
    <row r="3430" s="1" customFormat="1"/>
    <row r="3431" s="1" customFormat="1"/>
    <row r="3432" s="1" customFormat="1"/>
    <row r="3433" s="1" customFormat="1"/>
    <row r="3434" s="1" customFormat="1"/>
    <row r="3435" s="1" customFormat="1"/>
    <row r="3436" s="1" customFormat="1"/>
    <row r="3437" s="1" customFormat="1"/>
    <row r="3438" s="1" customFormat="1"/>
    <row r="3439" s="1" customFormat="1"/>
    <row r="3440" s="1" customFormat="1"/>
    <row r="3441" s="1" customFormat="1"/>
    <row r="3442" s="1" customFormat="1"/>
    <row r="3443" s="1" customFormat="1"/>
    <row r="3444" s="1" customFormat="1"/>
    <row r="3445" s="1" customFormat="1"/>
    <row r="3446" s="1" customFormat="1"/>
    <row r="3447" s="1" customFormat="1"/>
    <row r="3448" s="1" customFormat="1"/>
    <row r="3449" s="1" customFormat="1"/>
    <row r="3450" s="1" customFormat="1"/>
    <row r="3451" s="1" customFormat="1"/>
    <row r="3452" s="1" customFormat="1"/>
    <row r="3453" s="1" customFormat="1"/>
    <row r="3454" s="1" customFormat="1"/>
    <row r="3455" s="1" customFormat="1"/>
    <row r="3456" s="1" customFormat="1"/>
    <row r="3457" s="1" customFormat="1"/>
    <row r="3458" s="1" customFormat="1"/>
    <row r="3459" s="1" customFormat="1"/>
    <row r="3460" s="1" customFormat="1"/>
    <row r="3461" s="1" customFormat="1"/>
    <row r="3462" s="1" customFormat="1"/>
    <row r="3463" s="1" customFormat="1"/>
    <row r="3464" s="1" customFormat="1"/>
    <row r="3465" s="1" customFormat="1"/>
    <row r="3466" s="1" customFormat="1"/>
    <row r="3467" s="1" customFormat="1"/>
    <row r="3468" s="1" customFormat="1"/>
    <row r="3469" s="1" customFormat="1"/>
    <row r="3470" s="1" customFormat="1"/>
    <row r="3471" s="1" customFormat="1"/>
    <row r="3472" s="1" customFormat="1"/>
    <row r="3473" s="1" customFormat="1"/>
    <row r="3474" s="1" customFormat="1"/>
    <row r="3475" s="1" customFormat="1"/>
    <row r="3476" s="1" customFormat="1"/>
    <row r="3477" s="1" customFormat="1"/>
    <row r="3478" s="1" customFormat="1"/>
    <row r="3479" s="1" customFormat="1"/>
    <row r="3480" s="1" customFormat="1"/>
    <row r="3481" s="1" customFormat="1"/>
    <row r="3482" s="1" customFormat="1"/>
    <row r="3483" s="1" customFormat="1"/>
    <row r="3484" s="1" customFormat="1"/>
    <row r="3485" s="1" customFormat="1"/>
    <row r="3486" s="1" customFormat="1"/>
    <row r="3487" s="1" customFormat="1"/>
    <row r="3488" s="1" customFormat="1"/>
    <row r="3489" s="1" customFormat="1"/>
    <row r="3490" s="1" customFormat="1"/>
    <row r="3491" s="1" customFormat="1"/>
    <row r="3492" s="1" customFormat="1"/>
    <row r="3493" s="1" customFormat="1"/>
    <row r="3494" s="1" customFormat="1"/>
    <row r="3495" s="1" customFormat="1"/>
    <row r="3496" s="1" customFormat="1"/>
    <row r="3497" s="1" customFormat="1"/>
    <row r="3498" s="1" customFormat="1"/>
    <row r="3499" s="1" customFormat="1"/>
    <row r="3500" s="1" customFormat="1"/>
    <row r="3501" s="1" customFormat="1"/>
    <row r="3502" s="1" customFormat="1"/>
    <row r="3503" s="1" customFormat="1"/>
    <row r="3504" s="1" customFormat="1"/>
    <row r="3505" s="1" customFormat="1"/>
    <row r="3506" s="1" customFormat="1"/>
    <row r="3507" s="1" customFormat="1"/>
    <row r="3508" s="1" customFormat="1"/>
    <row r="3509" s="1" customFormat="1"/>
    <row r="3510" s="1" customFormat="1"/>
    <row r="3511" s="1" customFormat="1"/>
    <row r="3512" s="1" customFormat="1"/>
    <row r="3513" s="1" customFormat="1"/>
    <row r="3514" s="1" customFormat="1"/>
    <row r="3515" s="1" customFormat="1"/>
    <row r="3516" s="1" customFormat="1"/>
    <row r="3517" s="1" customFormat="1"/>
    <row r="3518" s="1" customFormat="1"/>
    <row r="3519" s="1" customFormat="1"/>
    <row r="3520" s="1" customFormat="1"/>
    <row r="3521" s="1" customFormat="1"/>
    <row r="3522" s="1" customFormat="1"/>
    <row r="3523" s="1" customFormat="1"/>
    <row r="3524" s="1" customFormat="1"/>
    <row r="3525" s="1" customFormat="1"/>
    <row r="3526" s="1" customFormat="1"/>
    <row r="3527" s="1" customFormat="1"/>
    <row r="3528" s="1" customFormat="1"/>
    <row r="3529" s="1" customFormat="1"/>
    <row r="3530" s="1" customFormat="1"/>
    <row r="3531" s="1" customFormat="1"/>
    <row r="3532" s="1" customFormat="1"/>
    <row r="3533" s="1" customFormat="1"/>
    <row r="3534" s="1" customFormat="1"/>
    <row r="3535" s="1" customFormat="1"/>
    <row r="3536" s="1" customFormat="1"/>
    <row r="3537" s="1" customFormat="1"/>
    <row r="3538" s="1" customFormat="1"/>
    <row r="3539" s="1" customFormat="1"/>
    <row r="3540" s="1" customFormat="1"/>
    <row r="3541" s="1" customFormat="1"/>
    <row r="3542" s="1" customFormat="1"/>
    <row r="3543" s="1" customFormat="1"/>
    <row r="3544" s="1" customFormat="1"/>
    <row r="3545" s="1" customFormat="1"/>
    <row r="3546" s="1" customFormat="1"/>
    <row r="3547" s="1" customFormat="1"/>
    <row r="3548" s="1" customFormat="1"/>
    <row r="3549" s="1" customFormat="1"/>
    <row r="3550" s="1" customFormat="1"/>
    <row r="3551" s="1" customFormat="1"/>
    <row r="3552" s="1" customFormat="1"/>
    <row r="3553" s="1" customFormat="1"/>
    <row r="3554" s="1" customFormat="1"/>
    <row r="3555" s="1" customFormat="1"/>
    <row r="3556" s="1" customFormat="1"/>
    <row r="3557" s="1" customFormat="1"/>
    <row r="3558" s="1" customFormat="1"/>
    <row r="3559" s="1" customFormat="1"/>
    <row r="3560" s="1" customFormat="1"/>
    <row r="3561" s="1" customFormat="1"/>
    <row r="3562" s="1" customFormat="1"/>
    <row r="3563" s="1" customFormat="1"/>
    <row r="3564" s="1" customFormat="1"/>
    <row r="3565" s="1" customFormat="1"/>
    <row r="3566" s="1" customFormat="1"/>
    <row r="3567" s="1" customFormat="1"/>
    <row r="3568" s="1" customFormat="1"/>
    <row r="3569" s="1" customFormat="1"/>
    <row r="3570" s="1" customFormat="1"/>
    <row r="3571" s="1" customFormat="1"/>
    <row r="3572" s="1" customFormat="1"/>
    <row r="3573" s="1" customFormat="1"/>
    <row r="3574" s="1" customFormat="1"/>
    <row r="3575" s="1" customFormat="1"/>
    <row r="3576" s="1" customFormat="1"/>
    <row r="3577" s="1" customFormat="1"/>
    <row r="3578" s="1" customFormat="1"/>
    <row r="3579" s="1" customFormat="1"/>
    <row r="3580" s="1" customFormat="1"/>
    <row r="3581" s="1" customFormat="1"/>
    <row r="3582" s="1" customFormat="1"/>
    <row r="3583" s="1" customFormat="1"/>
    <row r="3584" s="1" customFormat="1"/>
    <row r="3585" s="1" customFormat="1"/>
    <row r="3586" s="1" customFormat="1"/>
    <row r="3587" s="1" customFormat="1"/>
    <row r="3588" s="1" customFormat="1"/>
    <row r="3589" s="1" customFormat="1"/>
    <row r="3590" s="1" customFormat="1"/>
    <row r="3591" s="1" customFormat="1"/>
    <row r="3592" s="1" customFormat="1"/>
    <row r="3593" s="1" customFormat="1"/>
    <row r="3594" s="1" customFormat="1"/>
    <row r="3595" s="1" customFormat="1"/>
    <row r="3596" s="1" customFormat="1"/>
    <row r="3597" s="1" customFormat="1"/>
    <row r="3598" s="1" customFormat="1"/>
    <row r="3599" s="1" customFormat="1"/>
    <row r="3600" s="1" customFormat="1"/>
    <row r="3601" s="1" customFormat="1"/>
    <row r="3602" s="1" customFormat="1"/>
    <row r="3603" s="1" customFormat="1"/>
    <row r="3604" s="1" customFormat="1"/>
    <row r="3605" s="1" customFormat="1"/>
    <row r="3606" s="1" customFormat="1"/>
    <row r="3607" s="1" customFormat="1"/>
    <row r="3608" s="1" customFormat="1"/>
    <row r="3609" s="1" customFormat="1"/>
    <row r="3610" s="1" customFormat="1"/>
    <row r="3611" s="1" customFormat="1"/>
    <row r="3612" s="1" customFormat="1"/>
    <row r="3613" s="1" customFormat="1"/>
    <row r="3614" s="1" customFormat="1"/>
    <row r="3615" s="1" customFormat="1"/>
    <row r="3616" s="1" customFormat="1"/>
    <row r="3617" s="1" customFormat="1"/>
    <row r="3618" s="1" customFormat="1"/>
    <row r="3619" s="1" customFormat="1"/>
    <row r="3620" s="1" customFormat="1"/>
    <row r="3621" s="1" customFormat="1"/>
    <row r="3622" s="1" customFormat="1"/>
    <row r="3623" s="1" customFormat="1"/>
    <row r="3624" s="1" customFormat="1"/>
    <row r="3625" s="1" customFormat="1"/>
    <row r="3626" s="1" customFormat="1"/>
    <row r="3627" s="1" customFormat="1"/>
    <row r="3628" s="1" customFormat="1"/>
    <row r="3629" s="1" customFormat="1"/>
    <row r="3630" s="1" customFormat="1"/>
    <row r="3631" s="1" customFormat="1"/>
    <row r="3632" s="1" customFormat="1"/>
    <row r="3633" s="1" customFormat="1"/>
    <row r="3634" s="1" customFormat="1"/>
    <row r="3635" s="1" customFormat="1"/>
    <row r="3636" s="1" customFormat="1"/>
    <row r="3637" s="1" customFormat="1"/>
    <row r="3638" s="1" customFormat="1"/>
    <row r="3639" s="1" customFormat="1"/>
    <row r="3640" s="1" customFormat="1"/>
    <row r="3641" s="1" customFormat="1"/>
    <row r="3642" s="1" customFormat="1"/>
    <row r="3643" s="1" customFormat="1"/>
    <row r="3644" s="1" customFormat="1"/>
    <row r="3645" s="1" customFormat="1"/>
    <row r="3646" s="1" customFormat="1"/>
    <row r="3647" s="1" customFormat="1"/>
    <row r="3648" s="1" customFormat="1"/>
    <row r="3649" s="1" customFormat="1"/>
    <row r="3650" s="1" customFormat="1"/>
    <row r="3651" s="1" customFormat="1"/>
    <row r="3652" s="1" customFormat="1"/>
    <row r="3653" s="1" customFormat="1"/>
    <row r="3654" s="1" customFormat="1"/>
    <row r="3655" s="1" customFormat="1"/>
    <row r="3656" s="1" customFormat="1"/>
    <row r="3657" s="1" customFormat="1"/>
    <row r="3658" s="1" customFormat="1"/>
    <row r="3659" s="1" customFormat="1"/>
    <row r="3660" s="1" customFormat="1"/>
    <row r="3661" s="1" customFormat="1"/>
    <row r="3662" s="1" customFormat="1"/>
    <row r="3663" s="1" customFormat="1"/>
    <row r="3664" s="1" customFormat="1"/>
    <row r="3665" s="1" customFormat="1"/>
    <row r="3666" s="1" customFormat="1"/>
    <row r="3667" s="1" customFormat="1"/>
    <row r="3668" s="1" customFormat="1"/>
    <row r="3669" s="1" customFormat="1"/>
    <row r="3670" s="1" customFormat="1"/>
    <row r="3671" s="1" customFormat="1"/>
    <row r="3672" s="1" customFormat="1"/>
    <row r="3673" s="1" customFormat="1"/>
    <row r="3674" s="1" customFormat="1"/>
    <row r="3675" s="1" customFormat="1"/>
    <row r="3676" s="1" customFormat="1"/>
    <row r="3677" s="1" customFormat="1"/>
    <row r="3678" s="1" customFormat="1"/>
    <row r="3679" s="1" customFormat="1"/>
    <row r="3680" s="1" customFormat="1"/>
    <row r="3681" s="1" customFormat="1"/>
    <row r="3682" s="1" customFormat="1"/>
    <row r="3683" s="1" customFormat="1"/>
    <row r="3684" s="1" customFormat="1"/>
    <row r="3685" s="1" customFormat="1"/>
    <row r="3686" s="1" customFormat="1"/>
    <row r="3687" s="1" customFormat="1"/>
    <row r="3688" s="1" customFormat="1"/>
    <row r="3689" s="1" customFormat="1"/>
    <row r="3690" s="1" customFormat="1"/>
    <row r="3691" s="1" customFormat="1"/>
    <row r="3692" s="1" customFormat="1"/>
    <row r="3693" s="1" customFormat="1"/>
    <row r="3694" s="1" customFormat="1"/>
    <row r="3695" s="1" customFormat="1"/>
    <row r="3696" s="1" customFormat="1"/>
    <row r="3697" s="1" customFormat="1"/>
    <row r="3698" s="1" customFormat="1"/>
    <row r="3699" s="1" customFormat="1"/>
    <row r="3700" s="1" customFormat="1"/>
    <row r="3701" s="1" customFormat="1"/>
    <row r="3702" s="1" customFormat="1"/>
    <row r="3703" s="1" customFormat="1"/>
    <row r="3704" s="1" customFormat="1"/>
    <row r="3705" s="1" customFormat="1"/>
    <row r="3706" s="1" customFormat="1"/>
    <row r="3707" s="1" customFormat="1"/>
    <row r="3708" s="1" customFormat="1"/>
    <row r="3709" s="1" customFormat="1"/>
    <row r="3710" s="1" customFormat="1"/>
    <row r="3711" s="1" customFormat="1"/>
    <row r="3712" s="1" customFormat="1"/>
    <row r="3713" s="1" customFormat="1"/>
    <row r="3714" s="1" customFormat="1"/>
    <row r="3715" s="1" customFormat="1"/>
    <row r="3716" s="1" customFormat="1"/>
    <row r="3717" s="1" customFormat="1"/>
    <row r="3718" s="1" customFormat="1"/>
    <row r="3719" s="1" customFormat="1"/>
    <row r="3720" s="1" customFormat="1"/>
    <row r="3721" s="1" customFormat="1"/>
    <row r="3722" s="1" customFormat="1"/>
    <row r="3723" s="1" customFormat="1"/>
    <row r="3724" s="1" customFormat="1"/>
    <row r="3725" s="1" customFormat="1"/>
    <row r="3726" s="1" customFormat="1"/>
    <row r="3727" s="1" customFormat="1"/>
    <row r="3728" s="1" customFormat="1"/>
    <row r="3729" s="1" customFormat="1"/>
    <row r="3730" s="1" customFormat="1"/>
    <row r="3731" s="1" customFormat="1"/>
    <row r="3732" s="1" customFormat="1"/>
    <row r="3733" s="1" customFormat="1"/>
    <row r="3734" s="1" customFormat="1"/>
    <row r="3735" s="1" customFormat="1"/>
    <row r="3736" s="1" customFormat="1"/>
    <row r="3737" s="1" customFormat="1"/>
    <row r="3738" s="1" customFormat="1"/>
    <row r="3739" s="1" customFormat="1"/>
    <row r="3740" s="1" customFormat="1"/>
    <row r="3741" s="1" customFormat="1"/>
    <row r="3742" s="1" customFormat="1"/>
    <row r="3743" s="1" customFormat="1"/>
    <row r="3744" s="1" customFormat="1"/>
    <row r="3745" s="1" customFormat="1"/>
    <row r="3746" s="1" customFormat="1"/>
    <row r="3747" s="1" customFormat="1"/>
    <row r="3748" s="1" customFormat="1"/>
    <row r="3749" s="1" customFormat="1"/>
    <row r="3750" s="1" customFormat="1"/>
    <row r="3751" s="1" customFormat="1"/>
    <row r="3752" s="1" customFormat="1"/>
    <row r="3753" s="1" customFormat="1"/>
    <row r="3754" s="1" customFormat="1"/>
    <row r="3755" s="1" customFormat="1"/>
    <row r="3756" s="1" customFormat="1"/>
    <row r="3757" s="1" customFormat="1"/>
    <row r="3758" s="1" customFormat="1"/>
    <row r="3759" s="1" customFormat="1"/>
    <row r="3760" s="1" customFormat="1"/>
    <row r="3761" s="1" customFormat="1"/>
    <row r="3762" s="1" customFormat="1"/>
    <row r="3763" s="1" customFormat="1"/>
    <row r="3764" s="1" customFormat="1"/>
    <row r="3765" s="1" customFormat="1"/>
    <row r="3766" s="1" customFormat="1"/>
    <row r="3767" s="1" customFormat="1"/>
    <row r="3768" s="1" customFormat="1"/>
    <row r="3769" s="1" customFormat="1"/>
    <row r="3770" s="1" customFormat="1"/>
    <row r="3771" s="1" customFormat="1"/>
    <row r="3772" s="1" customFormat="1"/>
    <row r="3773" s="1" customFormat="1"/>
    <row r="3774" s="1" customFormat="1"/>
    <row r="3775" s="1" customFormat="1"/>
    <row r="3776" s="1" customFormat="1"/>
    <row r="3777" s="1" customFormat="1"/>
    <row r="3778" s="1" customFormat="1"/>
    <row r="3779" s="1" customFormat="1"/>
    <row r="3780" s="1" customFormat="1"/>
    <row r="3781" s="1" customFormat="1"/>
    <row r="3782" s="1" customFormat="1"/>
    <row r="3783" s="1" customFormat="1"/>
    <row r="3784" s="1" customFormat="1"/>
    <row r="3785" s="1" customFormat="1"/>
    <row r="3786" s="1" customFormat="1"/>
    <row r="3787" s="1" customFormat="1"/>
    <row r="3788" s="1" customFormat="1"/>
    <row r="3789" s="1" customFormat="1"/>
    <row r="3790" s="1" customFormat="1"/>
    <row r="3791" s="1" customFormat="1"/>
    <row r="3792" s="1" customFormat="1"/>
    <row r="3793" s="1" customFormat="1"/>
    <row r="3794" s="1" customFormat="1"/>
    <row r="3795" s="1" customFormat="1"/>
    <row r="3796" s="1" customFormat="1"/>
    <row r="3797" s="1" customFormat="1"/>
    <row r="3798" s="1" customFormat="1"/>
    <row r="3799" s="1" customFormat="1"/>
    <row r="3800" s="1" customFormat="1"/>
    <row r="3801" s="1" customFormat="1"/>
    <row r="3802" s="1" customFormat="1"/>
    <row r="3803" s="1" customFormat="1"/>
    <row r="3804" s="1" customFormat="1"/>
    <row r="3805" s="1" customFormat="1"/>
    <row r="3806" s="1" customFormat="1"/>
    <row r="3807" s="1" customFormat="1"/>
    <row r="3808" s="1" customFormat="1"/>
    <row r="3809" s="1" customFormat="1"/>
    <row r="3810" s="1" customFormat="1"/>
    <row r="3811" s="1" customFormat="1"/>
    <row r="3812" s="1" customFormat="1"/>
    <row r="3813" s="1" customFormat="1"/>
    <row r="3814" s="1" customFormat="1"/>
    <row r="3815" s="1" customFormat="1"/>
    <row r="3816" s="1" customFormat="1"/>
    <row r="3817" s="1" customFormat="1"/>
    <row r="3818" s="1" customFormat="1"/>
    <row r="3819" s="1" customFormat="1"/>
    <row r="3820" s="1" customFormat="1"/>
    <row r="3821" s="1" customFormat="1"/>
    <row r="3822" s="1" customFormat="1"/>
    <row r="3823" s="1" customFormat="1"/>
    <row r="3824" s="1" customFormat="1"/>
    <row r="3825" s="1" customFormat="1"/>
    <row r="3826" s="1" customFormat="1"/>
    <row r="3827" s="1" customFormat="1"/>
    <row r="3828" s="1" customFormat="1"/>
    <row r="3829" s="1" customFormat="1"/>
    <row r="3830" s="1" customFormat="1"/>
    <row r="3831" s="1" customFormat="1"/>
    <row r="3832" s="1" customFormat="1"/>
    <row r="3833" s="1" customFormat="1"/>
    <row r="3834" s="1" customFormat="1"/>
    <row r="3835" s="1" customFormat="1"/>
    <row r="3836" s="1" customFormat="1"/>
    <row r="3837" s="1" customFormat="1"/>
    <row r="3838" s="1" customFormat="1"/>
    <row r="3839" s="1" customFormat="1"/>
    <row r="3840" s="1" customFormat="1"/>
    <row r="3841" s="1" customFormat="1"/>
    <row r="3842" s="1" customFormat="1"/>
    <row r="3843" s="1" customFormat="1"/>
    <row r="3844" s="1" customFormat="1"/>
    <row r="3845" s="1" customFormat="1"/>
    <row r="3846" s="1" customFormat="1"/>
    <row r="3847" s="1" customFormat="1"/>
    <row r="3848" s="1" customFormat="1"/>
    <row r="3849" s="1" customFormat="1"/>
    <row r="3850" s="1" customFormat="1"/>
    <row r="3851" s="1" customFormat="1"/>
    <row r="3852" s="1" customFormat="1"/>
    <row r="3853" s="1" customFormat="1"/>
    <row r="3854" s="1" customFormat="1"/>
    <row r="3855" s="1" customFormat="1"/>
    <row r="3856" s="1" customFormat="1"/>
    <row r="3857" s="1" customFormat="1"/>
    <row r="3858" s="1" customFormat="1"/>
    <row r="3859" s="1" customFormat="1"/>
    <row r="3860" s="1" customFormat="1"/>
    <row r="3861" s="1" customFormat="1"/>
    <row r="3862" s="1" customFormat="1"/>
    <row r="3863" s="1" customFormat="1"/>
    <row r="3864" s="1" customFormat="1"/>
    <row r="3865" s="1" customFormat="1"/>
    <row r="3866" s="1" customFormat="1"/>
    <row r="3867" s="1" customFormat="1"/>
    <row r="3868" s="1" customFormat="1"/>
    <row r="3869" s="1" customFormat="1"/>
    <row r="3870" s="1" customFormat="1"/>
    <row r="3871" s="1" customFormat="1"/>
    <row r="3872" s="1" customFormat="1"/>
    <row r="3873" s="1" customFormat="1"/>
    <row r="3874" s="1" customFormat="1"/>
    <row r="3875" s="1" customFormat="1"/>
    <row r="3876" s="1" customFormat="1"/>
    <row r="3877" s="1" customFormat="1"/>
    <row r="3878" s="1" customFormat="1"/>
    <row r="3879" s="1" customFormat="1"/>
    <row r="3880" s="1" customFormat="1"/>
    <row r="3881" s="1" customFormat="1"/>
    <row r="3882" s="1" customFormat="1"/>
    <row r="3883" s="1" customFormat="1"/>
    <row r="3884" s="1" customFormat="1"/>
    <row r="3885" s="1" customFormat="1"/>
    <row r="3886" s="1" customFormat="1"/>
    <row r="3887" s="1" customFormat="1"/>
    <row r="3888" s="1" customFormat="1"/>
    <row r="3889" s="1" customFormat="1"/>
    <row r="3890" s="1" customFormat="1"/>
    <row r="3891" s="1" customFormat="1"/>
    <row r="3892" s="1" customFormat="1"/>
    <row r="3893" s="1" customFormat="1"/>
    <row r="3894" s="1" customFormat="1"/>
    <row r="3895" s="1" customFormat="1"/>
    <row r="3896" s="1" customFormat="1"/>
    <row r="3897" s="1" customFormat="1"/>
    <row r="3898" s="1" customFormat="1"/>
    <row r="3899" s="1" customFormat="1"/>
    <row r="3900" s="1" customFormat="1"/>
    <row r="3901" s="1" customFormat="1"/>
    <row r="3902" s="1" customFormat="1"/>
    <row r="3903" s="1" customFormat="1"/>
    <row r="3904" s="1" customFormat="1"/>
    <row r="3905" s="1" customFormat="1"/>
    <row r="3906" s="1" customFormat="1"/>
    <row r="3907" s="1" customFormat="1"/>
    <row r="3908" s="1" customFormat="1"/>
    <row r="3909" s="1" customFormat="1"/>
    <row r="3910" s="1" customFormat="1"/>
    <row r="3911" s="1" customFormat="1"/>
    <row r="3912" s="1" customFormat="1"/>
    <row r="3913" s="1" customFormat="1"/>
    <row r="3914" s="1" customFormat="1"/>
    <row r="3915" s="1" customFormat="1"/>
    <row r="3916" s="1" customFormat="1"/>
    <row r="3917" s="1" customFormat="1"/>
    <row r="3918" s="1" customFormat="1"/>
    <row r="3919" s="1" customFormat="1"/>
    <row r="3920" s="1" customFormat="1"/>
    <row r="3921" s="1" customFormat="1"/>
    <row r="3922" s="1" customFormat="1"/>
    <row r="3923" s="1" customFormat="1"/>
    <row r="3924" s="1" customFormat="1"/>
    <row r="3925" s="1" customFormat="1"/>
    <row r="3926" s="1" customFormat="1"/>
    <row r="3927" s="1" customFormat="1"/>
    <row r="3928" s="1" customFormat="1"/>
    <row r="3929" s="1" customFormat="1"/>
    <row r="3930" s="1" customFormat="1"/>
    <row r="3931" s="1" customFormat="1"/>
    <row r="3932" s="1" customFormat="1"/>
    <row r="3933" s="1" customFormat="1"/>
    <row r="3934" s="1" customFormat="1"/>
    <row r="3935" s="1" customFormat="1"/>
    <row r="3936" s="1" customFormat="1"/>
    <row r="3937" s="1" customFormat="1"/>
    <row r="3938" s="1" customFormat="1"/>
    <row r="3939" s="1" customFormat="1"/>
    <row r="3940" s="1" customFormat="1"/>
    <row r="3941" s="1" customFormat="1"/>
    <row r="3942" s="1" customFormat="1"/>
    <row r="3943" s="1" customFormat="1"/>
    <row r="3944" s="1" customFormat="1"/>
    <row r="3945" s="1" customFormat="1"/>
    <row r="3946" s="1" customFormat="1"/>
    <row r="3947" s="1" customFormat="1"/>
    <row r="3948" s="1" customFormat="1"/>
    <row r="3949" s="1" customFormat="1"/>
    <row r="3950" s="1" customFormat="1"/>
    <row r="3951" s="1" customFormat="1"/>
    <row r="3952" s="1" customFormat="1"/>
    <row r="3953" s="1" customFormat="1"/>
    <row r="3954" s="1" customFormat="1"/>
    <row r="3955" s="1" customFormat="1"/>
    <row r="3956" s="1" customFormat="1"/>
    <row r="3957" s="1" customFormat="1"/>
    <row r="3958" s="1" customFormat="1"/>
    <row r="3959" s="1" customFormat="1"/>
    <row r="3960" s="1" customFormat="1"/>
    <row r="3961" s="1" customFormat="1"/>
    <row r="3962" s="1" customFormat="1"/>
    <row r="3963" s="1" customFormat="1"/>
    <row r="3964" s="1" customFormat="1"/>
    <row r="3965" s="1" customFormat="1"/>
    <row r="3966" s="1" customFormat="1"/>
    <row r="3967" s="1" customFormat="1"/>
    <row r="3968" s="1" customFormat="1"/>
    <row r="3969" s="1" customFormat="1"/>
    <row r="3970" s="1" customFormat="1"/>
    <row r="3971" s="1" customFormat="1"/>
    <row r="3972" s="1" customFormat="1"/>
    <row r="3973" s="1" customFormat="1"/>
    <row r="3974" s="1" customFormat="1"/>
    <row r="3975" s="1" customFormat="1"/>
    <row r="3976" s="1" customFormat="1"/>
    <row r="3977" s="1" customFormat="1"/>
    <row r="3978" s="1" customFormat="1"/>
    <row r="3979" s="1" customFormat="1"/>
    <row r="3980" s="1" customFormat="1"/>
    <row r="3981" s="1" customFormat="1"/>
    <row r="3982" s="1" customFormat="1"/>
    <row r="3983" s="1" customFormat="1"/>
    <row r="3984" s="1" customFormat="1"/>
    <row r="3985" s="1" customFormat="1"/>
    <row r="3986" s="1" customFormat="1"/>
    <row r="3987" s="1" customFormat="1"/>
    <row r="3988" s="1" customFormat="1"/>
    <row r="3989" s="1" customFormat="1"/>
    <row r="3990" s="1" customFormat="1"/>
    <row r="3991" s="1" customFormat="1"/>
    <row r="3992" s="1" customFormat="1"/>
    <row r="3993" s="1" customFormat="1"/>
    <row r="3994" s="1" customFormat="1"/>
    <row r="3995" s="1" customFormat="1"/>
    <row r="3996" s="1" customFormat="1"/>
    <row r="3997" s="1" customFormat="1"/>
    <row r="3998" s="1" customFormat="1"/>
    <row r="3999" s="1" customFormat="1"/>
    <row r="4000" s="1" customFormat="1"/>
    <row r="4001" s="1" customFormat="1"/>
    <row r="4002" s="1" customFormat="1"/>
    <row r="4003" s="1" customFormat="1"/>
    <row r="4004" s="1" customFormat="1"/>
    <row r="4005" s="1" customFormat="1"/>
    <row r="4006" s="1" customFormat="1"/>
    <row r="4007" s="1" customFormat="1"/>
    <row r="4008" s="1" customFormat="1"/>
    <row r="4009" s="1" customFormat="1"/>
    <row r="4010" s="1" customFormat="1"/>
    <row r="4011" s="1" customFormat="1"/>
    <row r="4012" s="1" customFormat="1"/>
    <row r="4013" s="1" customFormat="1"/>
    <row r="4014" s="1" customFormat="1"/>
    <row r="4015" s="1" customFormat="1"/>
    <row r="4016" s="1" customFormat="1"/>
    <row r="4017" s="1" customFormat="1"/>
    <row r="4018" s="1" customFormat="1"/>
    <row r="4019" s="1" customFormat="1"/>
    <row r="4020" s="1" customFormat="1"/>
    <row r="4021" s="1" customFormat="1"/>
    <row r="4022" s="1" customFormat="1"/>
    <row r="4023" s="1" customFormat="1"/>
    <row r="4024" s="1" customFormat="1"/>
    <row r="4025" s="1" customFormat="1"/>
    <row r="4026" s="1" customFormat="1"/>
    <row r="4027" s="1" customFormat="1"/>
    <row r="4028" s="1" customFormat="1"/>
    <row r="4029" s="1" customFormat="1"/>
    <row r="4030" s="1" customFormat="1"/>
    <row r="4031" s="1" customFormat="1"/>
    <row r="4032" s="1" customFormat="1"/>
    <row r="4033" s="1" customFormat="1"/>
    <row r="4034" s="1" customFormat="1"/>
    <row r="4035" s="1" customFormat="1"/>
    <row r="4036" s="1" customFormat="1"/>
    <row r="4037" s="1" customFormat="1"/>
    <row r="4038" s="1" customFormat="1"/>
    <row r="4039" s="1" customFormat="1"/>
    <row r="4040" s="1" customFormat="1"/>
    <row r="4041" s="1" customFormat="1"/>
    <row r="4042" s="1" customFormat="1"/>
    <row r="4043" s="1" customFormat="1"/>
    <row r="4044" s="1" customFormat="1"/>
    <row r="4045" s="1" customFormat="1"/>
    <row r="4046" s="1" customFormat="1"/>
    <row r="4047" s="1" customFormat="1"/>
    <row r="4048" s="1" customFormat="1"/>
    <row r="4049" s="1" customFormat="1"/>
    <row r="4050" s="1" customFormat="1"/>
    <row r="4051" s="1" customFormat="1"/>
    <row r="4052" s="1" customFormat="1"/>
    <row r="4053" s="1" customFormat="1"/>
    <row r="4054" s="1" customFormat="1"/>
    <row r="4055" s="1" customFormat="1"/>
    <row r="4056" s="1" customFormat="1"/>
    <row r="4057" s="1" customFormat="1"/>
    <row r="4058" s="1" customFormat="1"/>
    <row r="4059" s="1" customFormat="1"/>
    <row r="4060" s="1" customFormat="1"/>
    <row r="4061" s="1" customFormat="1"/>
    <row r="4062" s="1" customFormat="1"/>
    <row r="4063" s="1" customFormat="1"/>
    <row r="4064" s="1" customFormat="1"/>
    <row r="4065" s="1" customFormat="1"/>
    <row r="4066" s="1" customFormat="1"/>
    <row r="4067" s="1" customFormat="1"/>
    <row r="4068" s="1" customFormat="1"/>
    <row r="4069" s="1" customFormat="1"/>
    <row r="4070" s="1" customFormat="1"/>
    <row r="4071" s="1" customFormat="1"/>
    <row r="4072" s="1" customFormat="1"/>
    <row r="4073" s="1" customFormat="1"/>
    <row r="4074" s="1" customFormat="1"/>
    <row r="4075" s="1" customFormat="1"/>
    <row r="4076" s="1" customFormat="1"/>
    <row r="4077" s="1" customFormat="1"/>
    <row r="4078" s="1" customFormat="1"/>
    <row r="4079" s="1" customFormat="1"/>
    <row r="4080" s="1" customFormat="1"/>
    <row r="4081" s="1" customFormat="1"/>
    <row r="4082" s="1" customFormat="1"/>
    <row r="4083" s="1" customFormat="1"/>
    <row r="4084" s="1" customFormat="1"/>
    <row r="4085" s="1" customFormat="1"/>
    <row r="4086" s="1" customFormat="1"/>
    <row r="4087" s="1" customFormat="1"/>
    <row r="4088" s="1" customFormat="1"/>
    <row r="4089" s="1" customFormat="1"/>
    <row r="4090" s="1" customFormat="1"/>
    <row r="4091" s="1" customFormat="1"/>
    <row r="4092" s="1" customFormat="1"/>
    <row r="4093" s="1" customFormat="1"/>
    <row r="4094" s="1" customFormat="1"/>
    <row r="4095" s="1" customFormat="1"/>
    <row r="4096" s="1" customFormat="1"/>
    <row r="4097" s="1" customFormat="1"/>
    <row r="4098" s="1" customFormat="1"/>
    <row r="4099" s="1" customFormat="1"/>
    <row r="4100" s="1" customFormat="1"/>
    <row r="4101" s="1" customFormat="1"/>
    <row r="4102" s="1" customFormat="1"/>
    <row r="4103" s="1" customFormat="1"/>
    <row r="4104" s="1" customFormat="1"/>
    <row r="4105" s="1" customFormat="1"/>
    <row r="4106" s="1" customFormat="1"/>
    <row r="4107" s="1" customFormat="1"/>
    <row r="4108" s="1" customFormat="1"/>
    <row r="4109" s="1" customFormat="1"/>
    <row r="4110" s="1" customFormat="1"/>
    <row r="4111" s="1" customFormat="1"/>
    <row r="4112" s="1" customFormat="1"/>
    <row r="4113" s="1" customFormat="1"/>
    <row r="4114" s="1" customFormat="1"/>
    <row r="4115" s="1" customFormat="1"/>
    <row r="4116" s="1" customFormat="1"/>
    <row r="4117" s="1" customFormat="1"/>
    <row r="4118" s="1" customFormat="1"/>
    <row r="4119" s="1" customFormat="1"/>
    <row r="4120" s="1" customFormat="1"/>
    <row r="4121" s="1" customFormat="1"/>
    <row r="4122" s="1" customFormat="1"/>
    <row r="4123" s="1" customFormat="1"/>
    <row r="4124" s="1" customFormat="1"/>
    <row r="4125" s="1" customFormat="1"/>
    <row r="4126" s="1" customFormat="1"/>
    <row r="4127" s="1" customFormat="1"/>
    <row r="4128" s="1" customFormat="1"/>
    <row r="4129" s="1" customFormat="1"/>
    <row r="4130" s="1" customFormat="1"/>
    <row r="4131" s="1" customFormat="1"/>
    <row r="4132" s="1" customFormat="1"/>
    <row r="4133" s="1" customFormat="1"/>
    <row r="4134" s="1" customFormat="1"/>
    <row r="4135" s="1" customFormat="1"/>
    <row r="4136" s="1" customFormat="1"/>
    <row r="4137" s="1" customFormat="1"/>
    <row r="4138" s="1" customFormat="1"/>
    <row r="4139" s="1" customFormat="1"/>
    <row r="4140" s="1" customFormat="1"/>
    <row r="4141" s="1" customFormat="1"/>
    <row r="4142" s="1" customFormat="1"/>
    <row r="4143" s="1" customFormat="1"/>
    <row r="4144" s="1" customFormat="1"/>
    <row r="4145" s="1" customFormat="1"/>
    <row r="4146" s="1" customFormat="1"/>
    <row r="4147" s="1" customFormat="1"/>
    <row r="4148" s="1" customFormat="1"/>
    <row r="4149" s="1" customFormat="1"/>
    <row r="4150" s="1" customFormat="1"/>
    <row r="4151" s="1" customFormat="1"/>
    <row r="4152" s="1" customFormat="1"/>
    <row r="4153" s="1" customFormat="1"/>
    <row r="4154" s="1" customFormat="1"/>
    <row r="4155" s="1" customFormat="1"/>
    <row r="4156" s="1" customFormat="1"/>
    <row r="4157" s="1" customFormat="1"/>
    <row r="4158" s="1" customFormat="1"/>
    <row r="4159" s="1" customFormat="1"/>
    <row r="4160" s="1" customFormat="1"/>
    <row r="4161" s="1" customFormat="1"/>
    <row r="4162" s="1" customFormat="1"/>
    <row r="4163" s="1" customFormat="1"/>
    <row r="4164" s="1" customFormat="1"/>
    <row r="4165" s="1" customFormat="1"/>
    <row r="4166" s="1" customFormat="1"/>
    <row r="4167" s="1" customFormat="1"/>
    <row r="4168" s="1" customFormat="1"/>
    <row r="4169" s="1" customFormat="1"/>
    <row r="4170" s="1" customFormat="1"/>
    <row r="4171" s="1" customFormat="1"/>
    <row r="4172" s="1" customFormat="1"/>
    <row r="4173" s="1" customFormat="1"/>
    <row r="4174" s="1" customFormat="1"/>
    <row r="4175" s="1" customFormat="1"/>
    <row r="4176" s="1" customFormat="1"/>
    <row r="4177" s="1" customFormat="1"/>
    <row r="4178" s="1" customFormat="1"/>
    <row r="4179" s="1" customFormat="1"/>
    <row r="4180" s="1" customFormat="1"/>
    <row r="4181" s="1" customFormat="1"/>
    <row r="4182" s="1" customFormat="1"/>
    <row r="4183" s="1" customFormat="1"/>
    <row r="4184" s="1" customFormat="1"/>
    <row r="4185" s="1" customFormat="1"/>
    <row r="4186" s="1" customFormat="1"/>
    <row r="4187" s="1" customFormat="1"/>
    <row r="4188" s="1" customFormat="1"/>
    <row r="4189" s="1" customFormat="1"/>
    <row r="4190" s="1" customFormat="1"/>
    <row r="4191" s="1" customFormat="1"/>
    <row r="4192" s="1" customFormat="1"/>
    <row r="4193" s="1" customFormat="1"/>
    <row r="4194" s="1" customFormat="1"/>
    <row r="4195" s="1" customFormat="1"/>
    <row r="4196" s="1" customFormat="1"/>
    <row r="4197" s="1" customFormat="1"/>
    <row r="4198" s="1" customFormat="1"/>
    <row r="4199" s="1" customFormat="1"/>
    <row r="4200" s="1" customFormat="1"/>
    <row r="4201" s="1" customFormat="1"/>
    <row r="4202" s="1" customFormat="1"/>
    <row r="4203" s="1" customFormat="1"/>
    <row r="4204" s="1" customFormat="1"/>
    <row r="4205" s="1" customFormat="1"/>
    <row r="4206" s="1" customFormat="1"/>
    <row r="4207" s="1" customFormat="1"/>
    <row r="4208" s="1" customFormat="1"/>
    <row r="4209" s="1" customFormat="1"/>
    <row r="4210" s="1" customFormat="1"/>
    <row r="4211" s="1" customFormat="1"/>
    <row r="4212" s="1" customFormat="1"/>
    <row r="4213" s="1" customFormat="1"/>
    <row r="4214" s="1" customFormat="1"/>
    <row r="4215" s="1" customFormat="1"/>
    <row r="4216" s="1" customFormat="1"/>
    <row r="4217" s="1" customFormat="1"/>
    <row r="4218" s="1" customFormat="1"/>
    <row r="4219" s="1" customFormat="1"/>
    <row r="4220" s="1" customFormat="1"/>
    <row r="4221" s="1" customFormat="1"/>
    <row r="4222" s="1" customFormat="1"/>
    <row r="4223" s="1" customFormat="1"/>
    <row r="4224" s="1" customFormat="1"/>
    <row r="4225" s="1" customFormat="1"/>
    <row r="4226" s="1" customFormat="1"/>
    <row r="4227" s="1" customFormat="1"/>
    <row r="4228" s="1" customFormat="1"/>
    <row r="4229" s="1" customFormat="1"/>
    <row r="4230" s="1" customFormat="1"/>
    <row r="4231" s="1" customFormat="1"/>
    <row r="4232" s="1" customFormat="1"/>
    <row r="4233" s="1" customFormat="1"/>
    <row r="4234" s="1" customFormat="1"/>
    <row r="4235" s="1" customFormat="1"/>
    <row r="4236" s="1" customFormat="1"/>
    <row r="4237" s="1" customFormat="1"/>
    <row r="4238" s="1" customFormat="1"/>
    <row r="4239" s="1" customFormat="1"/>
    <row r="4240" s="1" customFormat="1"/>
    <row r="4241" s="1" customFormat="1"/>
    <row r="4242" s="1" customFormat="1"/>
    <row r="4243" s="1" customFormat="1"/>
    <row r="4244" s="1" customFormat="1"/>
    <row r="4245" s="1" customFormat="1"/>
    <row r="4246" s="1" customFormat="1"/>
    <row r="4247" s="1" customFormat="1"/>
    <row r="4248" s="1" customFormat="1"/>
    <row r="4249" s="1" customFormat="1"/>
    <row r="4250" s="1" customFormat="1"/>
    <row r="4251" s="1" customFormat="1"/>
    <row r="4252" s="1" customFormat="1"/>
    <row r="4253" s="1" customFormat="1"/>
    <row r="4254" s="1" customFormat="1"/>
    <row r="4255" s="1" customFormat="1"/>
    <row r="4256" s="1" customFormat="1"/>
    <row r="4257" s="1" customFormat="1"/>
    <row r="4258" s="1" customFormat="1"/>
    <row r="4259" s="1" customFormat="1"/>
    <row r="4260" s="1" customFormat="1"/>
    <row r="4261" s="1" customFormat="1"/>
    <row r="4262" s="1" customFormat="1"/>
    <row r="4263" s="1" customFormat="1"/>
    <row r="4264" s="1" customFormat="1"/>
    <row r="4265" s="1" customFormat="1"/>
    <row r="4266" s="1" customFormat="1"/>
    <row r="4267" s="1" customFormat="1"/>
    <row r="4268" s="1" customFormat="1"/>
    <row r="4269" s="1" customFormat="1"/>
    <row r="4270" s="1" customFormat="1"/>
    <row r="4271" s="1" customFormat="1"/>
    <row r="4272" s="1" customFormat="1"/>
    <row r="4273" s="1" customFormat="1"/>
    <row r="4274" s="1" customFormat="1"/>
    <row r="4275" s="1" customFormat="1"/>
    <row r="4276" s="1" customFormat="1"/>
    <row r="4277" s="1" customFormat="1"/>
    <row r="4278" s="1" customFormat="1"/>
    <row r="4279" s="1" customFormat="1"/>
    <row r="4280" s="1" customFormat="1"/>
    <row r="4281" s="1" customFormat="1"/>
    <row r="4282" s="1" customFormat="1"/>
    <row r="4283" s="1" customFormat="1"/>
    <row r="4284" s="1" customFormat="1"/>
    <row r="4285" s="1" customFormat="1"/>
    <row r="4286" s="1" customFormat="1"/>
    <row r="4287" s="1" customFormat="1"/>
    <row r="4288" s="1" customFormat="1"/>
    <row r="4289" s="1" customFormat="1"/>
    <row r="4290" s="1" customFormat="1"/>
    <row r="4291" s="1" customFormat="1"/>
    <row r="4292" s="1" customFormat="1"/>
    <row r="4293" s="1" customFormat="1"/>
    <row r="4294" s="1" customFormat="1"/>
    <row r="4295" s="1" customFormat="1"/>
    <row r="4296" s="1" customFormat="1"/>
    <row r="4297" s="1" customFormat="1"/>
    <row r="4298" s="1" customFormat="1"/>
    <row r="4299" s="1" customFormat="1"/>
    <row r="4300" s="1" customFormat="1"/>
    <row r="4301" s="1" customFormat="1"/>
    <row r="4302" s="1" customFormat="1"/>
    <row r="4303" s="1" customFormat="1"/>
    <row r="4304" s="1" customFormat="1"/>
    <row r="4305" s="1" customFormat="1"/>
    <row r="4306" s="1" customFormat="1"/>
    <row r="4307" s="1" customFormat="1"/>
    <row r="4308" s="1" customFormat="1"/>
    <row r="4309" s="1" customFormat="1"/>
    <row r="4310" s="1" customFormat="1"/>
    <row r="4311" s="1" customFormat="1"/>
    <row r="4312" s="1" customFormat="1"/>
    <row r="4313" s="1" customFormat="1"/>
    <row r="4314" s="1" customFormat="1"/>
    <row r="4315" s="1" customFormat="1"/>
    <row r="4316" s="1" customFormat="1"/>
    <row r="4317" s="1" customFormat="1"/>
    <row r="4318" s="1" customFormat="1"/>
    <row r="4319" s="1" customFormat="1"/>
    <row r="4320" s="1" customFormat="1"/>
    <row r="4321" s="1" customFormat="1"/>
    <row r="4322" s="1" customFormat="1"/>
    <row r="4323" s="1" customFormat="1"/>
    <row r="4324" s="1" customFormat="1"/>
    <row r="4325" s="1" customFormat="1"/>
    <row r="4326" s="1" customFormat="1"/>
    <row r="4327" s="1" customFormat="1"/>
    <row r="4328" s="1" customFormat="1"/>
    <row r="4329" s="1" customFormat="1"/>
    <row r="4330" s="1" customFormat="1"/>
    <row r="4331" s="1" customFormat="1"/>
    <row r="4332" s="1" customFormat="1"/>
    <row r="4333" s="1" customFormat="1"/>
    <row r="4334" s="1" customFormat="1"/>
    <row r="4335" s="1" customFormat="1"/>
    <row r="4336" s="1" customFormat="1"/>
    <row r="4337" s="1" customFormat="1"/>
    <row r="4338" s="1" customFormat="1"/>
    <row r="4339" s="1" customFormat="1"/>
    <row r="4340" s="1" customFormat="1"/>
    <row r="4341" s="1" customFormat="1"/>
    <row r="4342" s="1" customFormat="1"/>
    <row r="4343" s="1" customFormat="1"/>
    <row r="4344" s="1" customFormat="1"/>
    <row r="4345" s="1" customFormat="1"/>
    <row r="4346" s="1" customFormat="1"/>
    <row r="4347" s="1" customFormat="1"/>
    <row r="4348" s="1" customFormat="1"/>
    <row r="4349" s="1" customFormat="1"/>
    <row r="4350" s="1" customFormat="1"/>
    <row r="4351" s="1" customFormat="1"/>
    <row r="4352" s="1" customFormat="1"/>
    <row r="4353" s="1" customFormat="1"/>
    <row r="4354" s="1" customFormat="1"/>
    <row r="4355" s="1" customFormat="1"/>
    <row r="4356" s="1" customFormat="1"/>
    <row r="4357" s="1" customFormat="1"/>
    <row r="4358" s="1" customFormat="1"/>
    <row r="4359" s="1" customFormat="1"/>
    <row r="4360" s="1" customFormat="1"/>
    <row r="4361" s="1" customFormat="1"/>
    <row r="4362" s="1" customFormat="1"/>
    <row r="4363" s="1" customFormat="1"/>
    <row r="4364" s="1" customFormat="1"/>
    <row r="4365" s="1" customFormat="1"/>
    <row r="4366" s="1" customFormat="1"/>
    <row r="4367" s="1" customFormat="1"/>
    <row r="4368" s="1" customFormat="1"/>
    <row r="4369" s="1" customFormat="1"/>
    <row r="4370" s="1" customFormat="1"/>
    <row r="4371" s="1" customFormat="1"/>
    <row r="4372" s="1" customFormat="1"/>
    <row r="4373" s="1" customFormat="1"/>
    <row r="4374" s="1" customFormat="1"/>
    <row r="4375" s="1" customFormat="1"/>
    <row r="4376" s="1" customFormat="1"/>
    <row r="4377" s="1" customFormat="1"/>
    <row r="4378" s="1" customFormat="1"/>
    <row r="4379" s="1" customFormat="1"/>
    <row r="4380" s="1" customFormat="1"/>
    <row r="4381" s="1" customFormat="1"/>
    <row r="4382" s="1" customFormat="1"/>
    <row r="4383" s="1" customFormat="1"/>
    <row r="4384" s="1" customFormat="1"/>
    <row r="4385" s="1" customFormat="1"/>
    <row r="4386" s="1" customFormat="1"/>
    <row r="4387" s="1" customFormat="1"/>
    <row r="4388" s="1" customFormat="1"/>
    <row r="4389" s="1" customFormat="1"/>
    <row r="4390" s="1" customFormat="1"/>
    <row r="4391" s="1" customFormat="1"/>
    <row r="4392" s="1" customFormat="1"/>
    <row r="4393" s="1" customFormat="1"/>
    <row r="4394" s="1" customFormat="1"/>
    <row r="4395" s="1" customFormat="1"/>
    <row r="4396" s="1" customFormat="1"/>
    <row r="4397" s="1" customFormat="1"/>
    <row r="4398" s="1" customFormat="1"/>
    <row r="4399" s="1" customFormat="1"/>
    <row r="4400" s="1" customFormat="1"/>
    <row r="4401" s="1" customFormat="1"/>
    <row r="4402" s="1" customFormat="1"/>
    <row r="4403" s="1" customFormat="1"/>
    <row r="4404" s="1" customFormat="1"/>
    <row r="4405" s="1" customFormat="1"/>
    <row r="4406" s="1" customFormat="1"/>
    <row r="4407" s="1" customFormat="1"/>
    <row r="4408" s="1" customFormat="1"/>
    <row r="4409" s="1" customFormat="1"/>
    <row r="4410" s="1" customFormat="1"/>
    <row r="4411" s="1" customFormat="1"/>
    <row r="4412" s="1" customFormat="1"/>
    <row r="4413" s="1" customFormat="1"/>
    <row r="4414" s="1" customFormat="1"/>
    <row r="4415" s="1" customFormat="1"/>
    <row r="4416" s="1" customFormat="1"/>
    <row r="4417" s="1" customFormat="1"/>
    <row r="4418" s="1" customFormat="1"/>
    <row r="4419" s="1" customFormat="1"/>
    <row r="4420" s="1" customFormat="1"/>
    <row r="4421" s="1" customFormat="1"/>
    <row r="4422" s="1" customFormat="1"/>
    <row r="4423" s="1" customFormat="1"/>
    <row r="4424" s="1" customFormat="1"/>
    <row r="4425" s="1" customFormat="1"/>
    <row r="4426" s="1" customFormat="1"/>
    <row r="4427" s="1" customFormat="1"/>
    <row r="4428" s="1" customFormat="1"/>
    <row r="4429" s="1" customFormat="1"/>
    <row r="4430" s="1" customFormat="1"/>
    <row r="4431" s="1" customFormat="1"/>
    <row r="4432" s="1" customFormat="1"/>
    <row r="4433" s="1" customFormat="1"/>
    <row r="4434" s="1" customFormat="1"/>
    <row r="4435" s="1" customFormat="1"/>
    <row r="4436" s="1" customFormat="1"/>
    <row r="4437" s="1" customFormat="1"/>
    <row r="4438" s="1" customFormat="1"/>
    <row r="4439" s="1" customFormat="1"/>
    <row r="4440" s="1" customFormat="1"/>
    <row r="4441" s="1" customFormat="1"/>
    <row r="4442" s="1" customFormat="1"/>
    <row r="4443" s="1" customFormat="1"/>
    <row r="4444" s="1" customFormat="1"/>
    <row r="4445" s="1" customFormat="1"/>
    <row r="4446" s="1" customFormat="1"/>
    <row r="4447" s="1" customFormat="1"/>
    <row r="4448" s="1" customFormat="1"/>
    <row r="4449" s="1" customFormat="1"/>
    <row r="4450" s="1" customFormat="1"/>
    <row r="4451" s="1" customFormat="1"/>
    <row r="4452" s="1" customFormat="1"/>
    <row r="4453" s="1" customFormat="1"/>
    <row r="4454" s="1" customFormat="1"/>
    <row r="4455" s="1" customFormat="1"/>
    <row r="4456" s="1" customFormat="1"/>
    <row r="4457" s="1" customFormat="1"/>
    <row r="4458" s="1" customFormat="1"/>
    <row r="4459" s="1" customFormat="1"/>
    <row r="4460" s="1" customFormat="1"/>
    <row r="4461" s="1" customFormat="1"/>
    <row r="4462" s="1" customFormat="1"/>
    <row r="4463" s="1" customFormat="1"/>
    <row r="4464" s="1" customFormat="1"/>
    <row r="4465" s="1" customFormat="1"/>
    <row r="4466" s="1" customFormat="1"/>
    <row r="4467" s="1" customFormat="1"/>
    <row r="4468" s="1" customFormat="1"/>
    <row r="4469" s="1" customFormat="1"/>
    <row r="4470" s="1" customFormat="1"/>
    <row r="4471" s="1" customFormat="1"/>
    <row r="4472" s="1" customFormat="1"/>
    <row r="4473" s="1" customFormat="1"/>
    <row r="4474" s="1" customFormat="1"/>
    <row r="4475" s="1" customFormat="1"/>
    <row r="4476" s="1" customFormat="1"/>
    <row r="4477" s="1" customFormat="1"/>
    <row r="4478" s="1" customFormat="1"/>
    <row r="4479" s="1" customFormat="1"/>
    <row r="4480" s="1" customFormat="1"/>
    <row r="4481" s="1" customFormat="1"/>
    <row r="4482" s="1" customFormat="1"/>
    <row r="4483" s="1" customFormat="1"/>
    <row r="4484" s="1" customFormat="1"/>
    <row r="4485" s="1" customFormat="1"/>
    <row r="4486" s="1" customFormat="1"/>
    <row r="4487" s="1" customFormat="1"/>
    <row r="4488" s="1" customFormat="1"/>
    <row r="4489" s="1" customFormat="1"/>
    <row r="4490" s="1" customFormat="1"/>
    <row r="4491" s="1" customFormat="1"/>
    <row r="4492" s="1" customFormat="1"/>
    <row r="4493" s="1" customFormat="1"/>
    <row r="4494" s="1" customFormat="1"/>
    <row r="4495" s="1" customFormat="1"/>
    <row r="4496" s="1" customFormat="1"/>
    <row r="4497" s="1" customFormat="1"/>
    <row r="4498" s="1" customFormat="1"/>
    <row r="4499" s="1" customFormat="1"/>
    <row r="4500" s="1" customFormat="1"/>
    <row r="4501" s="1" customFormat="1"/>
    <row r="4502" s="1" customFormat="1"/>
    <row r="4503" s="1" customFormat="1"/>
    <row r="4504" s="1" customFormat="1"/>
    <row r="4505" s="1" customFormat="1"/>
    <row r="4506" s="1" customFormat="1"/>
    <row r="4507" s="1" customFormat="1"/>
    <row r="4508" s="1" customFormat="1"/>
    <row r="4509" s="1" customFormat="1"/>
    <row r="4510" s="1" customFormat="1"/>
    <row r="4511" s="1" customFormat="1"/>
    <row r="4512" s="1" customFormat="1"/>
    <row r="4513" s="1" customFormat="1"/>
    <row r="4514" s="1" customFormat="1"/>
    <row r="4515" s="1" customFormat="1"/>
    <row r="4516" s="1" customFormat="1"/>
    <row r="4517" s="1" customFormat="1"/>
    <row r="4518" s="1" customFormat="1"/>
    <row r="4519" s="1" customFormat="1"/>
    <row r="4520" s="1" customFormat="1"/>
    <row r="4521" s="1" customFormat="1"/>
    <row r="4522" s="1" customFormat="1"/>
    <row r="4523" s="1" customFormat="1"/>
    <row r="4524" s="1" customFormat="1"/>
    <row r="4525" s="1" customFormat="1"/>
    <row r="4526" s="1" customFormat="1"/>
    <row r="4527" s="1" customFormat="1"/>
    <row r="4528" s="1" customFormat="1"/>
    <row r="4529" s="1" customFormat="1"/>
    <row r="4530" s="1" customFormat="1"/>
    <row r="4531" s="1" customFormat="1"/>
    <row r="4532" s="1" customFormat="1"/>
    <row r="4533" s="1" customFormat="1"/>
    <row r="4534" s="1" customFormat="1"/>
    <row r="4535" s="1" customFormat="1"/>
    <row r="4536" s="1" customFormat="1"/>
    <row r="4537" s="1" customFormat="1"/>
    <row r="4538" s="1" customFormat="1"/>
    <row r="4539" s="1" customFormat="1"/>
    <row r="4540" s="1" customFormat="1"/>
    <row r="4541" s="1" customFormat="1"/>
    <row r="4542" s="1" customFormat="1"/>
    <row r="4543" s="1" customFormat="1"/>
    <row r="4544" s="1" customFormat="1"/>
    <row r="4545" s="1" customFormat="1"/>
    <row r="4546" s="1" customFormat="1"/>
    <row r="4547" s="1" customFormat="1"/>
    <row r="4548" s="1" customFormat="1"/>
    <row r="4549" s="1" customFormat="1"/>
    <row r="4550" s="1" customFormat="1"/>
    <row r="4551" s="1" customFormat="1"/>
    <row r="4552" s="1" customFormat="1"/>
    <row r="4553" s="1" customFormat="1"/>
    <row r="4554" s="1" customFormat="1"/>
    <row r="4555" s="1" customFormat="1"/>
    <row r="4556" s="1" customFormat="1"/>
    <row r="4557" s="1" customFormat="1"/>
    <row r="4558" s="1" customFormat="1"/>
    <row r="4559" s="1" customFormat="1"/>
    <row r="4560" s="1" customFormat="1"/>
    <row r="4561" s="1" customFormat="1"/>
    <row r="4562" s="1" customFormat="1"/>
    <row r="4563" s="1" customFormat="1"/>
    <row r="4564" s="1" customFormat="1"/>
    <row r="4565" s="1" customFormat="1"/>
    <row r="4566" s="1" customFormat="1"/>
    <row r="4567" s="1" customFormat="1"/>
    <row r="4568" s="1" customFormat="1"/>
    <row r="4569" s="1" customFormat="1"/>
    <row r="4570" s="1" customFormat="1"/>
    <row r="4571" s="1" customFormat="1"/>
    <row r="4572" s="1" customFormat="1"/>
    <row r="4573" s="1" customFormat="1"/>
    <row r="4574" s="1" customFormat="1"/>
    <row r="4575" s="1" customFormat="1"/>
    <row r="4576" s="1" customFormat="1"/>
    <row r="4577" s="1" customFormat="1"/>
    <row r="4578" s="1" customFormat="1"/>
    <row r="4579" s="1" customFormat="1"/>
    <row r="4580" s="1" customFormat="1"/>
    <row r="4581" s="1" customFormat="1"/>
    <row r="4582" s="1" customFormat="1"/>
    <row r="4583" s="1" customFormat="1"/>
    <row r="4584" s="1" customFormat="1"/>
    <row r="4585" s="1" customFormat="1"/>
    <row r="4586" s="1" customFormat="1"/>
    <row r="4587" s="1" customFormat="1"/>
    <row r="4588" s="1" customFormat="1"/>
    <row r="4589" s="1" customFormat="1"/>
    <row r="4590" s="1" customFormat="1"/>
    <row r="4591" s="1" customFormat="1"/>
    <row r="4592" s="1" customFormat="1"/>
    <row r="4593" s="1" customFormat="1"/>
    <row r="4594" s="1" customFormat="1"/>
    <row r="4595" s="1" customFormat="1"/>
    <row r="4596" s="1" customFormat="1"/>
    <row r="4597" s="1" customFormat="1"/>
    <row r="4598" s="1" customFormat="1"/>
    <row r="4599" s="1" customFormat="1"/>
    <row r="4600" s="1" customFormat="1"/>
    <row r="4601" s="1" customFormat="1"/>
    <row r="4602" s="1" customFormat="1"/>
    <row r="4603" s="1" customFormat="1"/>
    <row r="4604" s="1" customFormat="1"/>
    <row r="4605" s="1" customFormat="1"/>
    <row r="4606" s="1" customFormat="1"/>
    <row r="4607" s="1" customFormat="1"/>
    <row r="4608" s="1" customFormat="1"/>
    <row r="4609" s="1" customFormat="1"/>
    <row r="4610" s="1" customFormat="1"/>
    <row r="4611" s="1" customFormat="1"/>
    <row r="4612" s="1" customFormat="1"/>
    <row r="4613" s="1" customFormat="1"/>
    <row r="4614" s="1" customFormat="1"/>
    <row r="4615" s="1" customFormat="1"/>
    <row r="4616" s="1" customFormat="1"/>
    <row r="4617" s="1" customFormat="1"/>
    <row r="4618" s="1" customFormat="1"/>
    <row r="4619" s="1" customFormat="1"/>
    <row r="4620" s="1" customFormat="1"/>
    <row r="4621" s="1" customFormat="1"/>
    <row r="4622" s="1" customFormat="1"/>
    <row r="4623" s="1" customFormat="1"/>
    <row r="4624" s="1" customFormat="1"/>
    <row r="4625" s="1" customFormat="1"/>
    <row r="4626" s="1" customFormat="1"/>
    <row r="4627" s="1" customFormat="1"/>
    <row r="4628" s="1" customFormat="1"/>
    <row r="4629" s="1" customFormat="1"/>
    <row r="4630" s="1" customFormat="1"/>
    <row r="4631" s="1" customFormat="1"/>
    <row r="4632" s="1" customFormat="1"/>
    <row r="4633" s="1" customFormat="1"/>
    <row r="4634" s="1" customFormat="1"/>
    <row r="4635" s="1" customFormat="1"/>
    <row r="4636" s="1" customFormat="1"/>
    <row r="4637" s="1" customFormat="1"/>
    <row r="4638" s="1" customFormat="1"/>
    <row r="4639" s="1" customFormat="1"/>
    <row r="4640" s="1" customFormat="1"/>
    <row r="4641" s="1" customFormat="1"/>
    <row r="4642" s="1" customFormat="1"/>
    <row r="4643" s="1" customFormat="1"/>
    <row r="4644" s="1" customFormat="1"/>
    <row r="4645" s="1" customFormat="1"/>
    <row r="4646" s="1" customFormat="1"/>
    <row r="4647" s="1" customFormat="1"/>
    <row r="4648" s="1" customFormat="1"/>
    <row r="4649" s="1" customFormat="1"/>
    <row r="4650" s="1" customFormat="1"/>
    <row r="4651" s="1" customFormat="1"/>
    <row r="4652" s="1" customFormat="1"/>
    <row r="4653" s="1" customFormat="1"/>
    <row r="4654" s="1" customFormat="1"/>
    <row r="4655" s="1" customFormat="1"/>
    <row r="4656" s="1" customFormat="1"/>
    <row r="4657" s="1" customFormat="1"/>
    <row r="4658" s="1" customFormat="1"/>
    <row r="4659" s="1" customFormat="1"/>
    <row r="4660" s="1" customFormat="1"/>
    <row r="4661" s="1" customFormat="1"/>
    <row r="4662" s="1" customFormat="1"/>
    <row r="4663" s="1" customFormat="1"/>
    <row r="4664" s="1" customFormat="1"/>
    <row r="4665" s="1" customFormat="1"/>
    <row r="4666" s="1" customFormat="1"/>
    <row r="4667" s="1" customFormat="1"/>
    <row r="4668" s="1" customFormat="1"/>
    <row r="4669" s="1" customFormat="1"/>
    <row r="4670" s="1" customFormat="1"/>
    <row r="4671" s="1" customFormat="1"/>
    <row r="4672" s="1" customFormat="1"/>
    <row r="4673" s="1" customFormat="1"/>
    <row r="4674" s="1" customFormat="1"/>
    <row r="4675" s="1" customFormat="1"/>
    <row r="4676" s="1" customFormat="1"/>
    <row r="4677" s="1" customFormat="1"/>
    <row r="4678" s="1" customFormat="1"/>
    <row r="4679" s="1" customFormat="1"/>
    <row r="4680" s="1" customFormat="1"/>
    <row r="4681" s="1" customFormat="1"/>
    <row r="4682" s="1" customFormat="1"/>
    <row r="4683" s="1" customFormat="1"/>
    <row r="4684" s="1" customFormat="1"/>
    <row r="4685" s="1" customFormat="1"/>
    <row r="4686" s="1" customFormat="1"/>
    <row r="4687" s="1" customFormat="1"/>
    <row r="4688" s="1" customFormat="1"/>
    <row r="4689" s="1" customFormat="1"/>
    <row r="4690" s="1" customFormat="1"/>
    <row r="4691" s="1" customFormat="1"/>
    <row r="4692" s="1" customFormat="1"/>
    <row r="4693" s="1" customFormat="1"/>
    <row r="4694" s="1" customFormat="1"/>
    <row r="4695" s="1" customFormat="1"/>
    <row r="4696" s="1" customFormat="1"/>
    <row r="4697" s="1" customFormat="1"/>
    <row r="4698" s="1" customFormat="1"/>
    <row r="4699" s="1" customFormat="1"/>
    <row r="4700" s="1" customFormat="1"/>
    <row r="4701" s="1" customFormat="1"/>
    <row r="4702" s="1" customFormat="1"/>
    <row r="4703" s="1" customFormat="1"/>
    <row r="4704" s="1" customFormat="1"/>
    <row r="4705" s="1" customFormat="1"/>
    <row r="4706" s="1" customFormat="1"/>
    <row r="4707" s="1" customFormat="1"/>
    <row r="4708" s="1" customFormat="1"/>
    <row r="4709" s="1" customFormat="1"/>
    <row r="4710" s="1" customFormat="1"/>
    <row r="4711" s="1" customFormat="1"/>
    <row r="4712" s="1" customFormat="1"/>
    <row r="4713" s="1" customFormat="1"/>
    <row r="4714" s="1" customFormat="1"/>
    <row r="4715" s="1" customFormat="1"/>
    <row r="4716" s="1" customFormat="1"/>
    <row r="4717" s="1" customFormat="1"/>
    <row r="4718" s="1" customFormat="1"/>
    <row r="4719" s="1" customFormat="1"/>
    <row r="4720" s="1" customFormat="1"/>
    <row r="4721" s="1" customFormat="1"/>
    <row r="4722" s="1" customFormat="1"/>
    <row r="4723" s="1" customFormat="1"/>
    <row r="4724" s="1" customFormat="1"/>
    <row r="4725" s="1" customFormat="1"/>
    <row r="4726" s="1" customFormat="1"/>
    <row r="4727" s="1" customFormat="1"/>
    <row r="4728" s="1" customFormat="1"/>
    <row r="4729" s="1" customFormat="1"/>
    <row r="4730" s="1" customFormat="1"/>
    <row r="4731" s="1" customFormat="1"/>
    <row r="4732" s="1" customFormat="1"/>
    <row r="4733" s="1" customFormat="1"/>
    <row r="4734" s="1" customFormat="1"/>
    <row r="4735" s="1" customFormat="1"/>
    <row r="4736" s="1" customFormat="1"/>
    <row r="4737" s="1" customFormat="1"/>
    <row r="4738" s="1" customFormat="1"/>
    <row r="4739" s="1" customFormat="1"/>
    <row r="4740" s="1" customFormat="1"/>
    <row r="4741" s="1" customFormat="1"/>
    <row r="4742" s="1" customFormat="1"/>
    <row r="4743" s="1" customFormat="1"/>
    <row r="4744" s="1" customFormat="1"/>
    <row r="4745" s="1" customFormat="1"/>
    <row r="4746" s="1" customFormat="1"/>
    <row r="4747" s="1" customFormat="1"/>
    <row r="4748" s="1" customFormat="1"/>
    <row r="4749" s="1" customFormat="1"/>
    <row r="4750" s="1" customFormat="1"/>
    <row r="4751" s="1" customFormat="1"/>
    <row r="4752" s="1" customFormat="1"/>
    <row r="4753" s="1" customFormat="1"/>
    <row r="4754" s="1" customFormat="1"/>
    <row r="4755" s="1" customFormat="1"/>
    <row r="4756" s="1" customFormat="1"/>
    <row r="4757" s="1" customFormat="1"/>
    <row r="4758" s="1" customFormat="1"/>
    <row r="4759" s="1" customFormat="1"/>
    <row r="4760" s="1" customFormat="1"/>
    <row r="4761" s="1" customFormat="1"/>
    <row r="4762" s="1" customFormat="1"/>
    <row r="4763" s="1" customFormat="1"/>
    <row r="4764" s="1" customFormat="1"/>
    <row r="4765" s="1" customFormat="1"/>
    <row r="4766" s="1" customFormat="1"/>
    <row r="4767" s="1" customFormat="1"/>
    <row r="4768" s="1" customFormat="1"/>
    <row r="4769" s="1" customFormat="1"/>
    <row r="4770" s="1" customFormat="1"/>
    <row r="4771" s="1" customFormat="1"/>
    <row r="4772" s="1" customFormat="1"/>
    <row r="4773" s="1" customFormat="1"/>
    <row r="4774" s="1" customFormat="1"/>
    <row r="4775" s="1" customFormat="1"/>
    <row r="4776" s="1" customFormat="1"/>
    <row r="4777" s="1" customFormat="1"/>
    <row r="4778" s="1" customFormat="1"/>
    <row r="4779" s="1" customFormat="1"/>
    <row r="4780" s="1" customFormat="1"/>
    <row r="4781" s="1" customFormat="1"/>
    <row r="4782" s="1" customFormat="1"/>
    <row r="4783" s="1" customFormat="1"/>
    <row r="4784" s="1" customFormat="1"/>
    <row r="4785" s="1" customFormat="1"/>
    <row r="4786" s="1" customFormat="1"/>
    <row r="4787" s="1" customFormat="1"/>
    <row r="4788" s="1" customFormat="1"/>
    <row r="4789" s="1" customFormat="1"/>
    <row r="4790" s="1" customFormat="1"/>
    <row r="4791" s="1" customFormat="1"/>
    <row r="4792" s="1" customFormat="1"/>
    <row r="4793" s="1" customFormat="1"/>
    <row r="4794" s="1" customFormat="1"/>
    <row r="4795" s="1" customFormat="1"/>
    <row r="4796" s="1" customFormat="1"/>
    <row r="4797" s="1" customFormat="1"/>
    <row r="4798" s="1" customFormat="1"/>
    <row r="4799" s="1" customFormat="1"/>
    <row r="4800" s="1" customFormat="1"/>
    <row r="4801" s="1" customFormat="1"/>
    <row r="4802" s="1" customFormat="1"/>
    <row r="4803" s="1" customFormat="1"/>
    <row r="4804" s="1" customFormat="1"/>
    <row r="4805" s="1" customFormat="1"/>
    <row r="4806" s="1" customFormat="1"/>
    <row r="4807" s="1" customFormat="1"/>
    <row r="4808" s="1" customFormat="1"/>
    <row r="4809" s="1" customFormat="1"/>
    <row r="4810" s="1" customFormat="1"/>
    <row r="4811" s="1" customFormat="1"/>
    <row r="4812" s="1" customFormat="1"/>
    <row r="4813" s="1" customFormat="1"/>
    <row r="4814" s="1" customFormat="1"/>
    <row r="4815" s="1" customFormat="1"/>
    <row r="4816" s="1" customFormat="1"/>
    <row r="4817" s="1" customFormat="1"/>
    <row r="4818" s="1" customFormat="1"/>
    <row r="4819" s="1" customFormat="1"/>
    <row r="4820" s="1" customFormat="1"/>
    <row r="4821" s="1" customFormat="1"/>
    <row r="4822" s="1" customFormat="1"/>
    <row r="4823" s="1" customFormat="1"/>
    <row r="4824" s="1" customFormat="1"/>
    <row r="4825" s="1" customFormat="1"/>
    <row r="4826" s="1" customFormat="1"/>
    <row r="4827" s="1" customFormat="1"/>
    <row r="4828" s="1" customFormat="1"/>
    <row r="4829" s="1" customFormat="1"/>
    <row r="4830" s="1" customFormat="1"/>
    <row r="4831" s="1" customFormat="1"/>
    <row r="4832" s="1" customFormat="1"/>
    <row r="4833" s="1" customFormat="1"/>
    <row r="4834" s="1" customFormat="1"/>
    <row r="4835" s="1" customFormat="1"/>
    <row r="4836" s="1" customFormat="1"/>
    <row r="4837" s="1" customFormat="1"/>
    <row r="4838" s="1" customFormat="1"/>
    <row r="4839" s="1" customFormat="1"/>
    <row r="4840" s="1" customFormat="1"/>
    <row r="4841" s="1" customFormat="1"/>
    <row r="4842" s="1" customFormat="1"/>
    <row r="4843" s="1" customFormat="1"/>
    <row r="4844" s="1" customFormat="1"/>
    <row r="4845" s="1" customFormat="1"/>
    <row r="4846" s="1" customFormat="1"/>
    <row r="4847" s="1" customFormat="1"/>
    <row r="4848" s="1" customFormat="1"/>
    <row r="4849" s="1" customFormat="1"/>
    <row r="4850" s="1" customFormat="1"/>
    <row r="4851" s="1" customFormat="1"/>
    <row r="4852" s="1" customFormat="1"/>
    <row r="4853" s="1" customFormat="1"/>
    <row r="4854" s="1" customFormat="1"/>
    <row r="4855" s="1" customFormat="1"/>
    <row r="4856" s="1" customFormat="1"/>
    <row r="4857" s="1" customFormat="1"/>
    <row r="4858" s="1" customFormat="1"/>
    <row r="4859" s="1" customFormat="1"/>
    <row r="4860" s="1" customFormat="1"/>
    <row r="4861" s="1" customFormat="1"/>
    <row r="4862" s="1" customFormat="1"/>
    <row r="4863" s="1" customFormat="1"/>
    <row r="4864" s="1" customFormat="1"/>
    <row r="4865" s="1" customFormat="1"/>
    <row r="4866" s="1" customFormat="1"/>
    <row r="4867" s="1" customFormat="1"/>
    <row r="4868" s="1" customFormat="1"/>
    <row r="4869" s="1" customFormat="1"/>
    <row r="4870" s="1" customFormat="1"/>
    <row r="4871" s="1" customFormat="1"/>
    <row r="4872" s="1" customFormat="1"/>
    <row r="4873" s="1" customFormat="1"/>
    <row r="4874" s="1" customFormat="1"/>
    <row r="4875" s="1" customFormat="1"/>
    <row r="4876" s="1" customFormat="1"/>
    <row r="4877" s="1" customFormat="1"/>
    <row r="4878" s="1" customFormat="1"/>
    <row r="4879" s="1" customFormat="1"/>
    <row r="4880" s="1" customFormat="1"/>
    <row r="4881" s="1" customFormat="1"/>
    <row r="4882" s="1" customFormat="1"/>
    <row r="4883" s="1" customFormat="1"/>
    <row r="4884" s="1" customFormat="1"/>
    <row r="4885" s="1" customFormat="1"/>
    <row r="4886" s="1" customFormat="1"/>
    <row r="4887" s="1" customFormat="1"/>
    <row r="4888" s="1" customFormat="1"/>
    <row r="4889" s="1" customFormat="1"/>
    <row r="4890" s="1" customFormat="1"/>
    <row r="4891" s="1" customFormat="1"/>
    <row r="4892" s="1" customFormat="1"/>
    <row r="4893" s="1" customFormat="1"/>
    <row r="4894" s="1" customFormat="1"/>
    <row r="4895" s="1" customFormat="1"/>
    <row r="4896" s="1" customFormat="1"/>
    <row r="4897" s="1" customFormat="1"/>
    <row r="4898" s="1" customFormat="1"/>
    <row r="4899" s="1" customFormat="1"/>
    <row r="4900" s="1" customFormat="1"/>
    <row r="4901" s="1" customFormat="1"/>
    <row r="4902" s="1" customFormat="1"/>
    <row r="4903" s="1" customFormat="1"/>
    <row r="4904" s="1" customFormat="1"/>
    <row r="4905" s="1" customFormat="1"/>
    <row r="4906" s="1" customFormat="1"/>
    <row r="4907" s="1" customFormat="1"/>
    <row r="4908" s="1" customFormat="1"/>
    <row r="4909" s="1" customFormat="1"/>
    <row r="4910" s="1" customFormat="1"/>
    <row r="4911" s="1" customFormat="1"/>
    <row r="4912" s="1" customFormat="1"/>
    <row r="4913" s="1" customFormat="1"/>
    <row r="4914" s="1" customFormat="1"/>
    <row r="4915" s="1" customFormat="1"/>
    <row r="4916" s="1" customFormat="1"/>
    <row r="4917" s="1" customFormat="1"/>
    <row r="4918" s="1" customFormat="1"/>
    <row r="4919" s="1" customFormat="1"/>
    <row r="4920" s="1" customFormat="1"/>
    <row r="4921" s="1" customFormat="1"/>
    <row r="4922" s="1" customFormat="1"/>
    <row r="4923" s="1" customFormat="1"/>
    <row r="4924" s="1" customFormat="1"/>
    <row r="4925" s="1" customFormat="1"/>
    <row r="4926" s="1" customFormat="1"/>
    <row r="4927" s="1" customFormat="1"/>
    <row r="4928" s="1" customFormat="1"/>
    <row r="4929" s="1" customFormat="1"/>
    <row r="4930" s="1" customFormat="1"/>
    <row r="4931" s="1" customFormat="1"/>
    <row r="4932" s="1" customFormat="1"/>
    <row r="4933" s="1" customFormat="1"/>
    <row r="4934" s="1" customFormat="1"/>
    <row r="4935" s="1" customFormat="1"/>
    <row r="4936" s="1" customFormat="1"/>
    <row r="4937" s="1" customFormat="1"/>
    <row r="4938" s="1" customFormat="1"/>
    <row r="4939" s="1" customFormat="1"/>
    <row r="4940" s="1" customFormat="1"/>
    <row r="4941" s="1" customFormat="1"/>
    <row r="4942" s="1" customFormat="1"/>
    <row r="4943" s="1" customFormat="1"/>
    <row r="4944" s="1" customFormat="1"/>
    <row r="4945" s="1" customFormat="1"/>
    <row r="4946" s="1" customFormat="1"/>
    <row r="4947" s="1" customFormat="1"/>
    <row r="4948" s="1" customFormat="1"/>
    <row r="4949" s="1" customFormat="1"/>
    <row r="4950" s="1" customFormat="1"/>
    <row r="4951" s="1" customFormat="1"/>
    <row r="4952" s="1" customFormat="1"/>
    <row r="4953" s="1" customFormat="1"/>
    <row r="4954" s="1" customFormat="1"/>
    <row r="4955" s="1" customFormat="1"/>
    <row r="4956" s="1" customFormat="1"/>
    <row r="4957" s="1" customFormat="1"/>
    <row r="4958" s="1" customFormat="1"/>
    <row r="4959" s="1" customFormat="1"/>
    <row r="4960" s="1" customFormat="1"/>
    <row r="4961" s="1" customFormat="1"/>
    <row r="4962" s="1" customFormat="1"/>
    <row r="4963" s="1" customFormat="1"/>
    <row r="4964" s="1" customFormat="1"/>
    <row r="4965" s="1" customFormat="1"/>
    <row r="4966" s="1" customFormat="1"/>
    <row r="4967" s="1" customFormat="1"/>
    <row r="4968" s="1" customFormat="1"/>
    <row r="4969" s="1" customFormat="1"/>
    <row r="4970" s="1" customFormat="1"/>
    <row r="4971" s="1" customFormat="1"/>
    <row r="4972" s="1" customFormat="1"/>
    <row r="4973" s="1" customFormat="1"/>
    <row r="4974" s="1" customFormat="1"/>
    <row r="4975" s="1" customFormat="1"/>
    <row r="4976" s="1" customFormat="1"/>
    <row r="4977" s="1" customFormat="1"/>
    <row r="4978" s="1" customFormat="1"/>
    <row r="4979" s="1" customFormat="1"/>
    <row r="4980" s="1" customFormat="1"/>
    <row r="4981" s="1" customFormat="1"/>
    <row r="4982" s="1" customFormat="1"/>
    <row r="4983" s="1" customFormat="1"/>
    <row r="4984" s="1" customFormat="1"/>
    <row r="4985" s="1" customFormat="1"/>
    <row r="4986" s="1" customFormat="1"/>
    <row r="4987" s="1" customFormat="1"/>
    <row r="4988" s="1" customFormat="1"/>
    <row r="4989" s="1" customFormat="1"/>
    <row r="4990" s="1" customFormat="1"/>
    <row r="4991" s="1" customFormat="1"/>
    <row r="4992" s="1" customFormat="1"/>
    <row r="4993" s="1" customFormat="1"/>
    <row r="4994" s="1" customFormat="1"/>
    <row r="4995" s="1" customFormat="1"/>
    <row r="4996" s="1" customFormat="1"/>
    <row r="4997" s="1" customFormat="1"/>
    <row r="4998" s="1" customFormat="1"/>
    <row r="4999" s="1" customFormat="1"/>
    <row r="5000" s="1" customFormat="1"/>
    <row r="5001" s="1" customFormat="1"/>
    <row r="5002" s="1" customFormat="1"/>
    <row r="5003" s="1" customFormat="1"/>
    <row r="5004" s="1" customFormat="1"/>
    <row r="5005" s="1" customFormat="1"/>
    <row r="5006" s="1" customFormat="1"/>
    <row r="5007" s="1" customFormat="1"/>
    <row r="5008" s="1" customFormat="1"/>
    <row r="5009" s="1" customFormat="1"/>
    <row r="5010" s="1" customFormat="1"/>
    <row r="5011" s="1" customFormat="1"/>
    <row r="5012" s="1" customFormat="1"/>
    <row r="5013" s="1" customFormat="1"/>
    <row r="5014" s="1" customFormat="1"/>
    <row r="5015" s="1" customFormat="1"/>
    <row r="5016" s="1" customFormat="1"/>
    <row r="5017" s="1" customFormat="1"/>
    <row r="5018" s="1" customFormat="1"/>
    <row r="5019" s="1" customFormat="1"/>
    <row r="5020" s="1" customFormat="1"/>
    <row r="5021" s="1" customFormat="1"/>
    <row r="5022" s="1" customFormat="1"/>
    <row r="5023" s="1" customFormat="1"/>
    <row r="5024" s="1" customFormat="1"/>
    <row r="5025" s="1" customFormat="1"/>
    <row r="5026" s="1" customFormat="1"/>
    <row r="5027" s="1" customFormat="1"/>
    <row r="5028" s="1" customFormat="1"/>
    <row r="5029" s="1" customFormat="1"/>
    <row r="5030" s="1" customFormat="1"/>
    <row r="5031" s="1" customFormat="1"/>
    <row r="5032" s="1" customFormat="1"/>
    <row r="5033" s="1" customFormat="1"/>
    <row r="5034" s="1" customFormat="1"/>
    <row r="5035" s="1" customFormat="1"/>
    <row r="5036" s="1" customFormat="1"/>
    <row r="5037" s="1" customFormat="1"/>
    <row r="5038" s="1" customFormat="1"/>
    <row r="5039" s="1" customFormat="1"/>
    <row r="5040" s="1" customFormat="1"/>
    <row r="5041" s="1" customFormat="1"/>
    <row r="5042" s="1" customFormat="1"/>
    <row r="5043" s="1" customFormat="1"/>
    <row r="5044" s="1" customFormat="1"/>
    <row r="5045" s="1" customFormat="1"/>
    <row r="5046" s="1" customFormat="1"/>
    <row r="5047" s="1" customFormat="1"/>
    <row r="5048" s="1" customFormat="1"/>
    <row r="5049" s="1" customFormat="1"/>
    <row r="5050" s="1" customFormat="1"/>
    <row r="5051" s="1" customFormat="1"/>
    <row r="5052" s="1" customFormat="1"/>
    <row r="5053" s="1" customFormat="1"/>
    <row r="5054" s="1" customFormat="1"/>
    <row r="5055" s="1" customFormat="1"/>
    <row r="5056" s="1" customFormat="1"/>
    <row r="5057" s="1" customFormat="1"/>
    <row r="5058" s="1" customFormat="1"/>
    <row r="5059" s="1" customFormat="1"/>
    <row r="5060" s="1" customFormat="1"/>
    <row r="5061" s="1" customFormat="1"/>
    <row r="5062" s="1" customFormat="1"/>
    <row r="5063" s="1" customFormat="1"/>
    <row r="5064" s="1" customFormat="1"/>
    <row r="5065" s="1" customFormat="1"/>
    <row r="5066" s="1" customFormat="1"/>
    <row r="5067" s="1" customFormat="1"/>
    <row r="5068" s="1" customFormat="1"/>
    <row r="5069" s="1" customFormat="1"/>
    <row r="5070" s="1" customFormat="1"/>
    <row r="5071" s="1" customFormat="1"/>
    <row r="5072" s="1" customFormat="1"/>
    <row r="5073" s="1" customFormat="1"/>
    <row r="5074" s="1" customFormat="1"/>
    <row r="5075" s="1" customFormat="1"/>
    <row r="5076" s="1" customFormat="1"/>
    <row r="5077" s="1" customFormat="1"/>
    <row r="5078" s="1" customFormat="1"/>
    <row r="5079" s="1" customFormat="1"/>
    <row r="5080" s="1" customFormat="1"/>
    <row r="5081" s="1" customFormat="1"/>
    <row r="5082" s="1" customFormat="1"/>
    <row r="5083" s="1" customFormat="1"/>
    <row r="5084" s="1" customFormat="1"/>
    <row r="5085" s="1" customFormat="1"/>
    <row r="5086" s="1" customFormat="1"/>
    <row r="5087" s="1" customFormat="1"/>
    <row r="5088" s="1" customFormat="1"/>
    <row r="5089" s="1" customFormat="1"/>
    <row r="5090" s="1" customFormat="1"/>
    <row r="5091" s="1" customFormat="1"/>
    <row r="5092" s="1" customFormat="1"/>
    <row r="5093" s="1" customFormat="1"/>
    <row r="5094" s="1" customFormat="1"/>
    <row r="5095" s="1" customFormat="1"/>
    <row r="5096" s="1" customFormat="1"/>
    <row r="5097" s="1" customFormat="1"/>
    <row r="5098" s="1" customFormat="1"/>
    <row r="5099" s="1" customFormat="1"/>
    <row r="5100" s="1" customFormat="1"/>
    <row r="5101" s="1" customFormat="1"/>
    <row r="5102" s="1" customFormat="1"/>
    <row r="5103" s="1" customFormat="1"/>
    <row r="5104" s="1" customFormat="1"/>
    <row r="5105" s="1" customFormat="1"/>
    <row r="5106" s="1" customFormat="1"/>
    <row r="5107" s="1" customFormat="1"/>
    <row r="5108" s="1" customFormat="1"/>
    <row r="5109" s="1" customFormat="1"/>
    <row r="5110" s="1" customFormat="1"/>
    <row r="5111" s="1" customFormat="1"/>
    <row r="5112" s="1" customFormat="1"/>
    <row r="5113" s="1" customFormat="1"/>
    <row r="5114" s="1" customFormat="1"/>
    <row r="5115" s="1" customFormat="1"/>
    <row r="5116" s="1" customFormat="1"/>
    <row r="5117" s="1" customFormat="1"/>
    <row r="5118" s="1" customFormat="1"/>
    <row r="5119" s="1" customFormat="1"/>
    <row r="5120" s="1" customFormat="1"/>
    <row r="5121" s="1" customFormat="1"/>
    <row r="5122" s="1" customFormat="1"/>
    <row r="5123" s="1" customFormat="1"/>
    <row r="5124" s="1" customFormat="1"/>
    <row r="5125" s="1" customFormat="1"/>
    <row r="5126" s="1" customFormat="1"/>
    <row r="5127" s="1" customFormat="1"/>
    <row r="5128" s="1" customFormat="1"/>
    <row r="5129" s="1" customFormat="1"/>
    <row r="5130" s="1" customFormat="1"/>
    <row r="5131" s="1" customFormat="1"/>
    <row r="5132" s="1" customFormat="1"/>
    <row r="5133" s="1" customFormat="1"/>
    <row r="5134" s="1" customFormat="1"/>
    <row r="5135" s="1" customFormat="1"/>
    <row r="5136" s="1" customFormat="1"/>
    <row r="5137" s="1" customFormat="1"/>
    <row r="5138" s="1" customFormat="1"/>
    <row r="5139" s="1" customFormat="1"/>
    <row r="5140" s="1" customFormat="1"/>
    <row r="5141" s="1" customFormat="1"/>
    <row r="5142" s="1" customFormat="1"/>
    <row r="5143" s="1" customFormat="1"/>
    <row r="5144" s="1" customFormat="1"/>
    <row r="5145" s="1" customFormat="1"/>
    <row r="5146" s="1" customFormat="1"/>
    <row r="5147" s="1" customFormat="1"/>
    <row r="5148" s="1" customFormat="1"/>
    <row r="5149" s="1" customFormat="1"/>
    <row r="5150" s="1" customFormat="1"/>
    <row r="5151" s="1" customFormat="1"/>
    <row r="5152" s="1" customFormat="1"/>
    <row r="5153" s="1" customFormat="1"/>
    <row r="5154" s="1" customFormat="1"/>
    <row r="5155" s="1" customFormat="1"/>
    <row r="5156" s="1" customFormat="1"/>
    <row r="5157" s="1" customFormat="1"/>
    <row r="5158" s="1" customFormat="1"/>
    <row r="5159" s="1" customFormat="1"/>
    <row r="5160" s="1" customFormat="1"/>
    <row r="5161" s="1" customFormat="1"/>
    <row r="5162" s="1" customFormat="1"/>
    <row r="5163" s="1" customFormat="1"/>
    <row r="5164" s="1" customFormat="1"/>
    <row r="5165" s="1" customFormat="1"/>
    <row r="5166" s="1" customFormat="1"/>
    <row r="5167" s="1" customFormat="1"/>
    <row r="5168" s="1" customFormat="1"/>
    <row r="5169" s="1" customFormat="1"/>
    <row r="5170" s="1" customFormat="1"/>
    <row r="5171" s="1" customFormat="1"/>
    <row r="5172" s="1" customFormat="1"/>
    <row r="5173" s="1" customFormat="1"/>
    <row r="5174" s="1" customFormat="1"/>
    <row r="5175" s="1" customFormat="1"/>
    <row r="5176" s="1" customFormat="1"/>
    <row r="5177" s="1" customFormat="1"/>
    <row r="5178" s="1" customFormat="1"/>
    <row r="5179" s="1" customFormat="1"/>
    <row r="5180" s="1" customFormat="1"/>
    <row r="5181" s="1" customFormat="1"/>
    <row r="5182" s="1" customFormat="1"/>
    <row r="5183" s="1" customFormat="1"/>
    <row r="5184" s="1" customFormat="1"/>
    <row r="5185" s="1" customFormat="1"/>
    <row r="5186" s="1" customFormat="1"/>
    <row r="5187" s="1" customFormat="1"/>
    <row r="5188" s="1" customFormat="1"/>
    <row r="5189" s="1" customFormat="1"/>
    <row r="5190" s="1" customFormat="1"/>
    <row r="5191" s="1" customFormat="1"/>
    <row r="5192" s="1" customFormat="1"/>
    <row r="5193" s="1" customFormat="1"/>
    <row r="5194" s="1" customFormat="1"/>
    <row r="5195" s="1" customFormat="1"/>
    <row r="5196" s="1" customFormat="1"/>
    <row r="5197" s="1" customFormat="1"/>
    <row r="5198" s="1" customFormat="1"/>
    <row r="5199" s="1" customFormat="1"/>
    <row r="5200" s="1" customFormat="1"/>
    <row r="5201" s="1" customFormat="1"/>
    <row r="5202" s="1" customFormat="1"/>
    <row r="5203" s="1" customFormat="1"/>
    <row r="5204" s="1" customFormat="1"/>
    <row r="5205" s="1" customFormat="1"/>
    <row r="5206" s="1" customFormat="1"/>
    <row r="5207" s="1" customFormat="1"/>
    <row r="5208" s="1" customFormat="1"/>
    <row r="5209" s="1" customFormat="1"/>
    <row r="5210" s="1" customFormat="1"/>
    <row r="5211" s="1" customFormat="1"/>
    <row r="5212" s="1" customFormat="1"/>
    <row r="5213" s="1" customFormat="1"/>
    <row r="5214" s="1" customFormat="1"/>
    <row r="5215" s="1" customFormat="1"/>
    <row r="5216" s="1" customFormat="1"/>
    <row r="5217" s="1" customFormat="1"/>
    <row r="5218" s="1" customFormat="1"/>
    <row r="5219" s="1" customFormat="1"/>
    <row r="5220" s="1" customFormat="1"/>
    <row r="5221" s="1" customFormat="1"/>
    <row r="5222" s="1" customFormat="1"/>
    <row r="5223" s="1" customFormat="1"/>
    <row r="5224" s="1" customFormat="1"/>
    <row r="5225" s="1" customFormat="1"/>
    <row r="5226" s="1" customFormat="1"/>
    <row r="5227" s="1" customFormat="1"/>
    <row r="5228" s="1" customFormat="1"/>
    <row r="5229" s="1" customFormat="1"/>
    <row r="5230" s="1" customFormat="1"/>
    <row r="5231" s="1" customFormat="1"/>
    <row r="5232" s="1" customFormat="1"/>
    <row r="5233" s="1" customFormat="1"/>
    <row r="5234" s="1" customFormat="1"/>
    <row r="5235" s="1" customFormat="1"/>
    <row r="5236" s="1" customFormat="1"/>
    <row r="5237" s="1" customFormat="1"/>
    <row r="5238" s="1" customFormat="1"/>
    <row r="5239" s="1" customFormat="1"/>
    <row r="5240" s="1" customFormat="1"/>
    <row r="5241" s="1" customFormat="1"/>
    <row r="5242" s="1" customFormat="1"/>
    <row r="5243" s="1" customFormat="1"/>
    <row r="5244" s="1" customFormat="1"/>
    <row r="5245" s="1" customFormat="1"/>
    <row r="5246" s="1" customFormat="1"/>
    <row r="5247" s="1" customFormat="1"/>
    <row r="5248" s="1" customFormat="1"/>
    <row r="5249" s="1" customFormat="1"/>
    <row r="5250" s="1" customFormat="1"/>
    <row r="5251" s="1" customFormat="1"/>
    <row r="5252" s="1" customFormat="1"/>
    <row r="5253" s="1" customFormat="1"/>
    <row r="5254" s="1" customFormat="1"/>
    <row r="5255" s="1" customFormat="1"/>
    <row r="5256" s="1" customFormat="1"/>
    <row r="5257" s="1" customFormat="1"/>
    <row r="5258" s="1" customFormat="1"/>
    <row r="5259" s="1" customFormat="1"/>
    <row r="5260" s="1" customFormat="1"/>
    <row r="5261" s="1" customFormat="1"/>
    <row r="5262" s="1" customFormat="1"/>
    <row r="5263" s="1" customFormat="1"/>
    <row r="5264" s="1" customFormat="1"/>
    <row r="5265" s="1" customFormat="1"/>
    <row r="5266" s="1" customFormat="1"/>
    <row r="5267" s="1" customFormat="1"/>
    <row r="5268" s="1" customFormat="1"/>
    <row r="5269" s="1" customFormat="1"/>
    <row r="5270" s="1" customFormat="1"/>
    <row r="5271" s="1" customFormat="1"/>
    <row r="5272" s="1" customFormat="1"/>
    <row r="5273" s="1" customFormat="1"/>
    <row r="5274" s="1" customFormat="1"/>
    <row r="5275" s="1" customFormat="1"/>
    <row r="5276" s="1" customFormat="1"/>
    <row r="5277" s="1" customFormat="1"/>
    <row r="5278" s="1" customFormat="1"/>
    <row r="5279" s="1" customFormat="1"/>
    <row r="5280" s="1" customFormat="1"/>
    <row r="5281" s="1" customFormat="1"/>
    <row r="5282" s="1" customFormat="1"/>
    <row r="5283" s="1" customFormat="1"/>
    <row r="5284" s="1" customFormat="1"/>
    <row r="5285" s="1" customFormat="1"/>
    <row r="5286" s="1" customFormat="1"/>
    <row r="5287" s="1" customFormat="1"/>
    <row r="5288" s="1" customFormat="1"/>
    <row r="5289" s="1" customFormat="1"/>
    <row r="5290" s="1" customFormat="1"/>
    <row r="5291" s="1" customFormat="1"/>
    <row r="5292" s="1" customFormat="1"/>
    <row r="5293" s="1" customFormat="1"/>
    <row r="5294" s="1" customFormat="1"/>
    <row r="5295" s="1" customFormat="1"/>
    <row r="5296" s="1" customFormat="1"/>
    <row r="5297" s="1" customFormat="1"/>
    <row r="5298" s="1" customFormat="1"/>
    <row r="5299" s="1" customFormat="1"/>
    <row r="5300" s="1" customFormat="1"/>
    <row r="5301" s="1" customFormat="1"/>
    <row r="5302" s="1" customFormat="1"/>
    <row r="5303" s="1" customFormat="1"/>
    <row r="5304" s="1" customFormat="1"/>
    <row r="5305" s="1" customFormat="1"/>
    <row r="5306" s="1" customFormat="1"/>
    <row r="5307" s="1" customFormat="1"/>
    <row r="5308" s="1" customFormat="1"/>
    <row r="5309" s="1" customFormat="1"/>
    <row r="5310" s="1" customFormat="1"/>
    <row r="5311" s="1" customFormat="1"/>
    <row r="5312" s="1" customFormat="1"/>
    <row r="5313" s="1" customFormat="1"/>
    <row r="5314" s="1" customFormat="1"/>
    <row r="5315" s="1" customFormat="1"/>
    <row r="5316" s="1" customFormat="1"/>
    <row r="5317" s="1" customFormat="1"/>
    <row r="5318" s="1" customFormat="1"/>
    <row r="5319" s="1" customFormat="1"/>
    <row r="5320" s="1" customFormat="1"/>
    <row r="5321" s="1" customFormat="1"/>
    <row r="5322" s="1" customFormat="1"/>
    <row r="5323" s="1" customFormat="1"/>
    <row r="5324" s="1" customFormat="1"/>
    <row r="5325" s="1" customFormat="1"/>
    <row r="5326" s="1" customFormat="1"/>
    <row r="5327" s="1" customFormat="1"/>
    <row r="5328" s="1" customFormat="1"/>
    <row r="5329" s="1" customFormat="1"/>
    <row r="5330" s="1" customFormat="1"/>
    <row r="5331" s="1" customFormat="1"/>
    <row r="5332" s="1" customFormat="1"/>
    <row r="5333" s="1" customFormat="1"/>
    <row r="5334" s="1" customFormat="1"/>
    <row r="5335" s="1" customFormat="1"/>
    <row r="5336" s="1" customFormat="1"/>
    <row r="5337" s="1" customFormat="1"/>
    <row r="5338" s="1" customFormat="1"/>
    <row r="5339" s="1" customFormat="1"/>
    <row r="5340" s="1" customFormat="1"/>
    <row r="5341" s="1" customFormat="1"/>
    <row r="5342" s="1" customFormat="1"/>
    <row r="5343" s="1" customFormat="1"/>
    <row r="5344" s="1" customFormat="1"/>
    <row r="5345" s="1" customFormat="1"/>
    <row r="5346" s="1" customFormat="1"/>
    <row r="5347" s="1" customFormat="1"/>
    <row r="5348" s="1" customFormat="1"/>
    <row r="5349" s="1" customFormat="1"/>
    <row r="5350" s="1" customFormat="1"/>
    <row r="5351" s="1" customFormat="1"/>
    <row r="5352" s="1" customFormat="1"/>
    <row r="5353" s="1" customFormat="1"/>
    <row r="5354" s="1" customFormat="1"/>
    <row r="5355" s="1" customFormat="1"/>
    <row r="5356" s="1" customFormat="1"/>
    <row r="5357" s="1" customFormat="1"/>
    <row r="5358" s="1" customFormat="1"/>
    <row r="5359" s="1" customFormat="1"/>
    <row r="5360" s="1" customFormat="1"/>
    <row r="5361" s="1" customFormat="1"/>
    <row r="5362" s="1" customFormat="1"/>
    <row r="5363" s="1" customFormat="1"/>
    <row r="5364" s="1" customFormat="1"/>
    <row r="5365" s="1" customFormat="1"/>
    <row r="5366" s="1" customFormat="1"/>
    <row r="5367" s="1" customFormat="1"/>
    <row r="5368" s="1" customFormat="1"/>
    <row r="5369" s="1" customFormat="1"/>
    <row r="5370" s="1" customFormat="1"/>
    <row r="5371" s="1" customFormat="1"/>
    <row r="5372" s="1" customFormat="1"/>
    <row r="5373" s="1" customFormat="1"/>
    <row r="5374" s="1" customFormat="1"/>
    <row r="5375" s="1" customFormat="1"/>
    <row r="5376" s="1" customFormat="1"/>
    <row r="5377" s="1" customFormat="1"/>
    <row r="5378" s="1" customFormat="1"/>
    <row r="5379" s="1" customFormat="1"/>
    <row r="5380" s="1" customFormat="1"/>
    <row r="5381" s="1" customFormat="1"/>
    <row r="5382" s="1" customFormat="1"/>
    <row r="5383" s="1" customFormat="1"/>
    <row r="5384" s="1" customFormat="1"/>
    <row r="5385" s="1" customFormat="1"/>
    <row r="5386" s="1" customFormat="1"/>
    <row r="5387" s="1" customFormat="1"/>
    <row r="5388" s="1" customFormat="1"/>
    <row r="5389" s="1" customFormat="1"/>
    <row r="5390" s="1" customFormat="1"/>
    <row r="5391" s="1" customFormat="1"/>
    <row r="5392" s="1" customFormat="1"/>
    <row r="5393" s="1" customFormat="1"/>
    <row r="5394" s="1" customFormat="1"/>
    <row r="5395" s="1" customFormat="1"/>
    <row r="5396" s="1" customFormat="1"/>
    <row r="5397" s="1" customFormat="1"/>
    <row r="5398" s="1" customFormat="1"/>
    <row r="5399" s="1" customFormat="1"/>
    <row r="5400" s="1" customFormat="1"/>
    <row r="5401" s="1" customFormat="1"/>
    <row r="5402" s="1" customFormat="1"/>
    <row r="5403" s="1" customFormat="1"/>
    <row r="5404" s="1" customFormat="1"/>
    <row r="5405" s="1" customFormat="1"/>
    <row r="5406" s="1" customFormat="1"/>
    <row r="5407" s="1" customFormat="1"/>
    <row r="5408" s="1" customFormat="1"/>
    <row r="5409" s="1" customFormat="1"/>
    <row r="5410" s="1" customFormat="1"/>
    <row r="5411" s="1" customFormat="1"/>
    <row r="5412" s="1" customFormat="1"/>
    <row r="5413" s="1" customFormat="1"/>
    <row r="5414" s="1" customFormat="1"/>
    <row r="5415" s="1" customFormat="1"/>
    <row r="5416" s="1" customFormat="1"/>
    <row r="5417" s="1" customFormat="1"/>
    <row r="5418" s="1" customFormat="1"/>
    <row r="5419" s="1" customFormat="1"/>
    <row r="5420" s="1" customFormat="1"/>
    <row r="5421" s="1" customFormat="1"/>
    <row r="5422" s="1" customFormat="1"/>
    <row r="5423" s="1" customFormat="1"/>
    <row r="5424" s="1" customFormat="1"/>
    <row r="5425" s="1" customFormat="1"/>
    <row r="5426" s="1" customFormat="1"/>
    <row r="5427" s="1" customFormat="1"/>
    <row r="5428" s="1" customFormat="1"/>
    <row r="5429" s="1" customFormat="1"/>
    <row r="5430" s="1" customFormat="1"/>
    <row r="5431" s="1" customFormat="1"/>
    <row r="5432" s="1" customFormat="1"/>
    <row r="5433" s="1" customFormat="1"/>
    <row r="5434" s="1" customFormat="1"/>
    <row r="5435" s="1" customFormat="1"/>
    <row r="5436" s="1" customFormat="1"/>
    <row r="5437" s="1" customFormat="1"/>
    <row r="5438" s="1" customFormat="1"/>
    <row r="5439" s="1" customFormat="1"/>
    <row r="5440" s="1" customFormat="1"/>
    <row r="5441" s="1" customFormat="1"/>
    <row r="5442" s="1" customFormat="1"/>
    <row r="5443" s="1" customFormat="1"/>
    <row r="5444" s="1" customFormat="1"/>
    <row r="5445" s="1" customFormat="1"/>
    <row r="5446" s="1" customFormat="1"/>
    <row r="5447" s="1" customFormat="1"/>
    <row r="5448" s="1" customFormat="1"/>
    <row r="5449" s="1" customFormat="1"/>
    <row r="5450" s="1" customFormat="1"/>
    <row r="5451" s="1" customFormat="1"/>
    <row r="5452" s="1" customFormat="1"/>
    <row r="5453" s="1" customFormat="1"/>
    <row r="5454" s="1" customFormat="1"/>
    <row r="5455" s="1" customFormat="1"/>
    <row r="5456" s="1" customFormat="1"/>
    <row r="5457" s="1" customFormat="1"/>
    <row r="5458" s="1" customFormat="1"/>
    <row r="5459" s="1" customFormat="1"/>
    <row r="5460" s="1" customFormat="1"/>
    <row r="5461" s="1" customFormat="1"/>
    <row r="5462" s="1" customFormat="1"/>
    <row r="5463" s="1" customFormat="1"/>
    <row r="5464" s="1" customFormat="1"/>
    <row r="5465" s="1" customFormat="1"/>
    <row r="5466" s="1" customFormat="1"/>
    <row r="5467" s="1" customFormat="1"/>
    <row r="5468" s="1" customFormat="1"/>
    <row r="5469" s="1" customFormat="1"/>
    <row r="5470" s="1" customFormat="1"/>
    <row r="5471" s="1" customFormat="1"/>
    <row r="5472" s="1" customFormat="1"/>
    <row r="5473" s="1" customFormat="1"/>
    <row r="5474" s="1" customFormat="1"/>
    <row r="5475" s="1" customFormat="1"/>
    <row r="5476" s="1" customFormat="1"/>
    <row r="5477" s="1" customFormat="1"/>
    <row r="5478" s="1" customFormat="1"/>
    <row r="5479" s="1" customFormat="1"/>
    <row r="5480" s="1" customFormat="1"/>
    <row r="5481" s="1" customFormat="1"/>
    <row r="5482" s="1" customFormat="1"/>
    <row r="5483" s="1" customFormat="1"/>
    <row r="5484" s="1" customFormat="1"/>
    <row r="5485" s="1" customFormat="1"/>
    <row r="5486" s="1" customFormat="1"/>
    <row r="5487" s="1" customFormat="1"/>
    <row r="5488" s="1" customFormat="1"/>
    <row r="5489" s="1" customFormat="1"/>
    <row r="5490" s="1" customFormat="1"/>
    <row r="5491" s="1" customFormat="1"/>
    <row r="5492" s="1" customFormat="1"/>
    <row r="5493" s="1" customFormat="1"/>
    <row r="5494" s="1" customFormat="1"/>
    <row r="5495" s="1" customFormat="1"/>
    <row r="5496" s="1" customFormat="1"/>
    <row r="5497" s="1" customFormat="1"/>
    <row r="5498" s="1" customFormat="1"/>
    <row r="5499" s="1" customFormat="1"/>
    <row r="5500" s="1" customFormat="1"/>
    <row r="5501" s="1" customFormat="1"/>
    <row r="5502" s="1" customFormat="1"/>
    <row r="5503" s="1" customFormat="1"/>
    <row r="5504" s="1" customFormat="1"/>
    <row r="5505" s="1" customFormat="1"/>
    <row r="5506" s="1" customFormat="1"/>
    <row r="5507" s="1" customFormat="1"/>
    <row r="5508" s="1" customFormat="1"/>
    <row r="5509" s="1" customFormat="1"/>
    <row r="5510" s="1" customFormat="1"/>
    <row r="5511" s="1" customFormat="1"/>
    <row r="5512" s="1" customFormat="1"/>
    <row r="5513" s="1" customFormat="1"/>
    <row r="5514" s="1" customFormat="1"/>
    <row r="5515" s="1" customFormat="1"/>
    <row r="5516" s="1" customFormat="1"/>
    <row r="5517" s="1" customFormat="1"/>
    <row r="5518" s="1" customFormat="1"/>
    <row r="5519" s="1" customFormat="1"/>
    <row r="5520" s="1" customFormat="1"/>
    <row r="5521" s="1" customFormat="1"/>
    <row r="5522" s="1" customFormat="1"/>
    <row r="5523" s="1" customFormat="1"/>
    <row r="5524" s="1" customFormat="1"/>
    <row r="5525" s="1" customFormat="1"/>
    <row r="5526" s="1" customFormat="1"/>
    <row r="5527" s="1" customFormat="1"/>
    <row r="5528" s="1" customFormat="1"/>
    <row r="5529" s="1" customFormat="1"/>
    <row r="5530" s="1" customFormat="1"/>
    <row r="5531" s="1" customFormat="1"/>
    <row r="5532" s="1" customFormat="1"/>
    <row r="5533" s="1" customFormat="1"/>
    <row r="5534" s="1" customFormat="1"/>
    <row r="5535" s="1" customFormat="1"/>
    <row r="5536" s="1" customFormat="1"/>
    <row r="5537" s="1" customFormat="1"/>
    <row r="5538" s="1" customFormat="1"/>
    <row r="5539" s="1" customFormat="1"/>
    <row r="5540" s="1" customFormat="1"/>
    <row r="5541" s="1" customFormat="1"/>
    <row r="5542" s="1" customFormat="1"/>
    <row r="5543" s="1" customFormat="1"/>
    <row r="5544" s="1" customFormat="1"/>
    <row r="5545" s="1" customFormat="1"/>
    <row r="5546" s="1" customFormat="1"/>
    <row r="5547" s="1" customFormat="1"/>
    <row r="5548" s="1" customFormat="1"/>
    <row r="5549" s="1" customFormat="1"/>
    <row r="5550" s="1" customFormat="1"/>
    <row r="5551" s="1" customFormat="1"/>
    <row r="5552" s="1" customFormat="1"/>
    <row r="5553" s="1" customFormat="1"/>
    <row r="5554" s="1" customFormat="1"/>
    <row r="5555" s="1" customFormat="1"/>
    <row r="5556" s="1" customFormat="1"/>
    <row r="5557" s="1" customFormat="1"/>
    <row r="5558" s="1" customFormat="1"/>
    <row r="5559" s="1" customFormat="1"/>
    <row r="5560" s="1" customFormat="1"/>
    <row r="5561" s="1" customFormat="1"/>
    <row r="5562" s="1" customFormat="1"/>
    <row r="5563" s="1" customFormat="1"/>
    <row r="5564" s="1" customFormat="1"/>
    <row r="5565" s="1" customFormat="1"/>
    <row r="5566" s="1" customFormat="1"/>
    <row r="5567" s="1" customFormat="1"/>
    <row r="5568" s="1" customFormat="1"/>
    <row r="5569" s="1" customFormat="1"/>
    <row r="5570" s="1" customFormat="1"/>
    <row r="5571" s="1" customFormat="1"/>
    <row r="5572" s="1" customFormat="1"/>
    <row r="5573" s="1" customFormat="1"/>
    <row r="5574" s="1" customFormat="1"/>
    <row r="5575" s="1" customFormat="1"/>
    <row r="5576" s="1" customFormat="1"/>
    <row r="5577" s="1" customFormat="1"/>
    <row r="5578" s="1" customFormat="1"/>
    <row r="5579" s="1" customFormat="1"/>
    <row r="5580" s="1" customFormat="1"/>
    <row r="5581" s="1" customFormat="1"/>
    <row r="5582" s="1" customFormat="1"/>
    <row r="5583" s="1" customFormat="1"/>
    <row r="5584" s="1" customFormat="1"/>
    <row r="5585" s="1" customFormat="1"/>
    <row r="5586" s="1" customFormat="1"/>
    <row r="5587" s="1" customFormat="1"/>
    <row r="5588" s="1" customFormat="1"/>
    <row r="5589" s="1" customFormat="1"/>
    <row r="5590" s="1" customFormat="1"/>
    <row r="5591" s="1" customFormat="1"/>
    <row r="5592" s="1" customFormat="1"/>
    <row r="5593" s="1" customFormat="1"/>
    <row r="5594" s="1" customFormat="1"/>
    <row r="5595" s="1" customFormat="1"/>
    <row r="5596" s="1" customFormat="1"/>
    <row r="5597" s="1" customFormat="1"/>
    <row r="5598" s="1" customFormat="1"/>
    <row r="5599" s="1" customFormat="1"/>
    <row r="5600" s="1" customFormat="1"/>
    <row r="5601" s="1" customFormat="1"/>
    <row r="5602" s="1" customFormat="1"/>
    <row r="5603" s="1" customFormat="1"/>
    <row r="5604" s="1" customFormat="1"/>
    <row r="5605" s="1" customFormat="1"/>
    <row r="5606" s="1" customFormat="1"/>
    <row r="5607" s="1" customFormat="1"/>
    <row r="5608" s="1" customFormat="1"/>
    <row r="5609" s="1" customFormat="1"/>
    <row r="5610" s="1" customFormat="1"/>
    <row r="5611" s="1" customFormat="1"/>
    <row r="5612" s="1" customFormat="1"/>
    <row r="5613" s="1" customFormat="1"/>
    <row r="5614" s="1" customFormat="1"/>
    <row r="5615" s="1" customFormat="1"/>
    <row r="5616" s="1" customFormat="1"/>
    <row r="5617" s="1" customFormat="1"/>
    <row r="5618" s="1" customFormat="1"/>
    <row r="5619" s="1" customFormat="1"/>
    <row r="5620" s="1" customFormat="1"/>
    <row r="5621" s="1" customFormat="1"/>
    <row r="5622" s="1" customFormat="1"/>
    <row r="5623" s="1" customFormat="1"/>
    <row r="5624" s="1" customFormat="1"/>
    <row r="5625" s="1" customFormat="1"/>
    <row r="5626" s="1" customFormat="1"/>
    <row r="5627" s="1" customFormat="1"/>
    <row r="5628" s="1" customFormat="1"/>
    <row r="5629" s="1" customFormat="1"/>
    <row r="5630" s="1" customFormat="1"/>
    <row r="5631" s="1" customFormat="1"/>
    <row r="5632" s="1" customFormat="1"/>
    <row r="5633" s="1" customFormat="1"/>
    <row r="5634" s="1" customFormat="1"/>
    <row r="5635" s="1" customFormat="1"/>
    <row r="5636" s="1" customFormat="1"/>
    <row r="5637" s="1" customFormat="1"/>
    <row r="5638" s="1" customFormat="1"/>
    <row r="5639" s="1" customFormat="1"/>
    <row r="5640" s="1" customFormat="1"/>
    <row r="5641" s="1" customFormat="1"/>
    <row r="5642" s="1" customFormat="1"/>
    <row r="5643" s="1" customFormat="1"/>
    <row r="5644" s="1" customFormat="1"/>
    <row r="5645" s="1" customFormat="1"/>
    <row r="5646" s="1" customFormat="1"/>
    <row r="5647" s="1" customFormat="1"/>
    <row r="5648" s="1" customFormat="1"/>
    <row r="5649" s="1" customFormat="1"/>
    <row r="5650" s="1" customFormat="1"/>
    <row r="5651" s="1" customFormat="1"/>
    <row r="5652" s="1" customFormat="1"/>
    <row r="5653" s="1" customFormat="1"/>
    <row r="5654" s="1" customFormat="1"/>
    <row r="5655" s="1" customFormat="1"/>
    <row r="5656" s="1" customFormat="1"/>
    <row r="5657" s="1" customFormat="1"/>
    <row r="5658" s="1" customFormat="1"/>
    <row r="5659" s="1" customFormat="1"/>
    <row r="5660" s="1" customFormat="1"/>
    <row r="5661" s="1" customFormat="1"/>
    <row r="5662" s="1" customFormat="1"/>
    <row r="5663" s="1" customFormat="1"/>
    <row r="5664" s="1" customFormat="1"/>
    <row r="5665" s="1" customFormat="1"/>
    <row r="5666" s="1" customFormat="1"/>
    <row r="5667" s="1" customFormat="1"/>
    <row r="5668" s="1" customFormat="1"/>
    <row r="5669" s="1" customFormat="1"/>
    <row r="5670" s="1" customFormat="1"/>
    <row r="5671" s="1" customFormat="1"/>
    <row r="5672" s="1" customFormat="1"/>
    <row r="5673" s="1" customFormat="1"/>
    <row r="5674" s="1" customFormat="1"/>
    <row r="5675" s="1" customFormat="1"/>
    <row r="5676" s="1" customFormat="1"/>
    <row r="5677" s="1" customFormat="1"/>
    <row r="5678" s="1" customFormat="1"/>
    <row r="5679" s="1" customFormat="1"/>
    <row r="5680" s="1" customFormat="1"/>
    <row r="5681" s="1" customFormat="1"/>
    <row r="5682" s="1" customFormat="1"/>
    <row r="5683" s="1" customFormat="1"/>
    <row r="5684" s="1" customFormat="1"/>
    <row r="5685" s="1" customFormat="1"/>
    <row r="5686" s="1" customFormat="1"/>
    <row r="5687" s="1" customFormat="1"/>
    <row r="5688" s="1" customFormat="1"/>
    <row r="5689" s="1" customFormat="1"/>
    <row r="5690" s="1" customFormat="1"/>
  </sheetData>
  <mergeCells count="5">
    <mergeCell ref="B4:B5"/>
    <mergeCell ref="B1:AN2"/>
    <mergeCell ref="E4:AN4"/>
    <mergeCell ref="B46:B47"/>
    <mergeCell ref="E46:AN46"/>
  </mergeCells>
  <pageMargins left="0.70866141732283472" right="0.70866141732283472" top="0.74803149606299213" bottom="0.74803149606299213" header="0.31496062992125984" footer="0.31496062992125984"/>
  <pageSetup paperSize="9" scale="5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3939A-BCEE-42EB-957B-903B9756D065}">
  <sheetPr>
    <pageSetUpPr fitToPage="1"/>
  </sheetPr>
  <dimension ref="A1:AGC5696"/>
  <sheetViews>
    <sheetView zoomScaleNormal="100" workbookViewId="0">
      <pane xSplit="2" ySplit="5" topLeftCell="C6" activePane="bottomRight" state="frozen"/>
      <selection pane="topRight" activeCell="C1" sqref="C1"/>
      <selection pane="bottomLeft" activeCell="A6" sqref="A6"/>
      <selection pane="bottomRight"/>
    </sheetView>
  </sheetViews>
  <sheetFormatPr defaultColWidth="8.7109375" defaultRowHeight="14.25"/>
  <cols>
    <col min="1" max="1" width="1.42578125" style="1" customWidth="1"/>
    <col min="2" max="2" width="59.5703125" style="5" customWidth="1"/>
    <col min="3" max="18" width="12.42578125" style="5" customWidth="1"/>
    <col min="19" max="40" width="12.42578125" style="1" customWidth="1"/>
    <col min="41" max="861" width="9.140625" style="1" customWidth="1"/>
    <col min="862" max="16384" width="8.7109375" style="5"/>
  </cols>
  <sheetData>
    <row r="1" spans="2:40" s="1" customFormat="1" ht="15" customHeight="1">
      <c r="B1" s="118" t="s">
        <v>156</v>
      </c>
      <c r="C1" s="118"/>
      <c r="D1" s="118"/>
      <c r="E1" s="118"/>
      <c r="F1" s="118"/>
      <c r="G1" s="118"/>
      <c r="H1" s="118"/>
      <c r="I1" s="118"/>
      <c r="J1" s="118"/>
      <c r="K1" s="118"/>
      <c r="L1" s="118"/>
      <c r="M1" s="118"/>
      <c r="N1" s="118"/>
      <c r="O1" s="118"/>
      <c r="P1" s="118"/>
      <c r="Q1" s="118"/>
      <c r="R1" s="118"/>
    </row>
    <row r="2" spans="2:40" s="1" customFormat="1" ht="15" customHeight="1">
      <c r="B2" s="118"/>
      <c r="C2" s="118"/>
      <c r="D2" s="118"/>
      <c r="E2" s="118"/>
      <c r="F2" s="118"/>
      <c r="G2" s="118"/>
      <c r="H2" s="118"/>
      <c r="I2" s="118"/>
      <c r="J2" s="118"/>
      <c r="K2" s="118"/>
      <c r="L2" s="118"/>
      <c r="M2" s="118"/>
      <c r="N2" s="118"/>
      <c r="O2" s="118"/>
      <c r="P2" s="118"/>
      <c r="Q2" s="118"/>
      <c r="R2" s="118"/>
    </row>
    <row r="3" spans="2:40" s="1" customFormat="1"/>
    <row r="4" spans="2:40">
      <c r="B4" s="119" t="s">
        <v>58</v>
      </c>
      <c r="C4" s="3"/>
      <c r="D4" s="3"/>
      <c r="E4" s="68"/>
      <c r="F4" s="3"/>
      <c r="G4" s="3"/>
      <c r="H4" s="67"/>
      <c r="I4" s="68"/>
      <c r="J4" s="3"/>
      <c r="K4" s="3"/>
      <c r="L4" s="67"/>
      <c r="M4" s="68"/>
      <c r="N4" s="3"/>
      <c r="O4" s="3"/>
      <c r="P4" s="67"/>
      <c r="Q4" s="68"/>
      <c r="R4" s="3"/>
      <c r="S4" s="3"/>
      <c r="T4" s="67"/>
      <c r="U4" s="68"/>
      <c r="V4" s="3"/>
      <c r="W4" s="3"/>
      <c r="X4" s="67"/>
      <c r="Y4" s="68"/>
      <c r="Z4" s="3"/>
      <c r="AA4" s="3"/>
      <c r="AB4" s="67"/>
      <c r="AC4" s="68"/>
      <c r="AD4" s="3"/>
      <c r="AE4" s="3"/>
      <c r="AF4" s="67"/>
      <c r="AG4" s="68"/>
      <c r="AH4" s="3"/>
      <c r="AI4" s="3"/>
      <c r="AJ4" s="67"/>
      <c r="AK4" s="68"/>
      <c r="AL4" s="3"/>
      <c r="AM4" s="3"/>
      <c r="AN4" s="67"/>
    </row>
    <row r="5" spans="2:40" s="1" customFormat="1" ht="18.75" customHeight="1">
      <c r="B5" s="120"/>
      <c r="C5" s="59">
        <v>45838</v>
      </c>
      <c r="D5" s="59">
        <v>45747</v>
      </c>
      <c r="E5" s="70">
        <v>45657</v>
      </c>
      <c r="F5" s="59">
        <v>45565</v>
      </c>
      <c r="G5" s="59">
        <v>45473</v>
      </c>
      <c r="H5" s="69">
        <v>45382</v>
      </c>
      <c r="I5" s="70">
        <v>45291</v>
      </c>
      <c r="J5" s="59">
        <v>45199</v>
      </c>
      <c r="K5" s="59">
        <v>45107</v>
      </c>
      <c r="L5" s="69">
        <v>45016</v>
      </c>
      <c r="M5" s="70">
        <v>44926</v>
      </c>
      <c r="N5" s="59">
        <v>44834</v>
      </c>
      <c r="O5" s="59">
        <v>44742</v>
      </c>
      <c r="P5" s="69">
        <v>44651</v>
      </c>
      <c r="Q5" s="70">
        <v>44561</v>
      </c>
      <c r="R5" s="59">
        <v>44469</v>
      </c>
      <c r="S5" s="59">
        <v>44377</v>
      </c>
      <c r="T5" s="69">
        <v>44286</v>
      </c>
      <c r="U5" s="70">
        <v>44196</v>
      </c>
      <c r="V5" s="59">
        <v>44104</v>
      </c>
      <c r="W5" s="59">
        <v>44012</v>
      </c>
      <c r="X5" s="69">
        <v>43921</v>
      </c>
      <c r="Y5" s="70">
        <v>43830</v>
      </c>
      <c r="Z5" s="59">
        <v>43738</v>
      </c>
      <c r="AA5" s="59">
        <v>43646</v>
      </c>
      <c r="AB5" s="69">
        <v>43555</v>
      </c>
      <c r="AC5" s="70">
        <v>43465</v>
      </c>
      <c r="AD5" s="59">
        <v>43373</v>
      </c>
      <c r="AE5" s="59">
        <v>43281</v>
      </c>
      <c r="AF5" s="69">
        <v>43190</v>
      </c>
      <c r="AG5" s="70">
        <v>43100</v>
      </c>
      <c r="AH5" s="59">
        <v>43008</v>
      </c>
      <c r="AI5" s="59">
        <v>42916</v>
      </c>
      <c r="AJ5" s="69">
        <v>42825</v>
      </c>
      <c r="AK5" s="70" t="s">
        <v>8</v>
      </c>
      <c r="AL5" s="59">
        <v>42643</v>
      </c>
      <c r="AM5" s="59">
        <v>42551</v>
      </c>
      <c r="AN5" s="69">
        <v>42460</v>
      </c>
    </row>
    <row r="6" spans="2:40" s="1" customFormat="1">
      <c r="B6" s="60" t="s">
        <v>30</v>
      </c>
      <c r="C6" s="61"/>
      <c r="D6" s="27"/>
      <c r="E6" s="31"/>
      <c r="F6" s="11"/>
      <c r="G6" s="11"/>
      <c r="H6" s="30"/>
      <c r="I6" s="31"/>
      <c r="J6" s="11"/>
      <c r="K6" s="11"/>
      <c r="L6" s="30"/>
      <c r="M6" s="31"/>
      <c r="N6" s="11"/>
      <c r="O6" s="11"/>
      <c r="P6" s="30"/>
      <c r="Q6" s="31"/>
      <c r="R6" s="11"/>
      <c r="S6" s="11"/>
      <c r="T6" s="30"/>
      <c r="U6" s="31"/>
      <c r="V6" s="11"/>
      <c r="W6" s="11"/>
      <c r="X6" s="30"/>
      <c r="Y6" s="31"/>
      <c r="Z6" s="11"/>
      <c r="AA6" s="11"/>
      <c r="AB6" s="30"/>
      <c r="AC6" s="31"/>
      <c r="AD6" s="11"/>
      <c r="AE6" s="11"/>
      <c r="AF6" s="30"/>
      <c r="AG6" s="31"/>
      <c r="AH6" s="11"/>
      <c r="AI6" s="11"/>
      <c r="AJ6" s="30"/>
      <c r="AK6" s="31"/>
      <c r="AL6" s="11"/>
      <c r="AM6" s="11"/>
      <c r="AN6" s="30"/>
    </row>
    <row r="7" spans="2:40" s="1" customFormat="1" ht="7.5" customHeight="1">
      <c r="B7" s="60"/>
      <c r="C7" s="10"/>
      <c r="D7" s="11"/>
      <c r="E7" s="31"/>
      <c r="F7" s="11"/>
      <c r="G7" s="11"/>
      <c r="H7" s="30"/>
      <c r="I7" s="31"/>
      <c r="J7" s="11"/>
      <c r="K7" s="11"/>
      <c r="L7" s="30"/>
      <c r="M7" s="31"/>
      <c r="N7" s="11"/>
      <c r="O7" s="11"/>
      <c r="P7" s="30"/>
      <c r="Q7" s="31"/>
      <c r="R7" s="11"/>
      <c r="S7" s="11"/>
      <c r="T7" s="30"/>
      <c r="U7" s="31"/>
      <c r="V7" s="11"/>
      <c r="W7" s="11"/>
      <c r="X7" s="30"/>
      <c r="Y7" s="31"/>
      <c r="Z7" s="11"/>
      <c r="AA7" s="11"/>
      <c r="AB7" s="30"/>
      <c r="AC7" s="31"/>
      <c r="AD7" s="11"/>
      <c r="AE7" s="11"/>
      <c r="AF7" s="30"/>
      <c r="AG7" s="31"/>
      <c r="AH7" s="11"/>
      <c r="AI7" s="11"/>
      <c r="AJ7" s="30"/>
      <c r="AK7" s="31"/>
      <c r="AL7" s="11"/>
      <c r="AM7" s="11"/>
      <c r="AN7" s="30"/>
    </row>
    <row r="8" spans="2:40" s="1" customFormat="1">
      <c r="B8" s="9" t="s">
        <v>28</v>
      </c>
      <c r="C8" s="102">
        <v>1637492</v>
      </c>
      <c r="D8" s="11">
        <v>1769698</v>
      </c>
      <c r="E8" s="31">
        <v>1619512</v>
      </c>
      <c r="F8" s="11">
        <v>1250034</v>
      </c>
      <c r="G8" s="11">
        <v>1249587</v>
      </c>
      <c r="H8" s="30">
        <v>1332284</v>
      </c>
      <c r="I8" s="31">
        <v>1409897</v>
      </c>
      <c r="J8" s="11">
        <v>1236445</v>
      </c>
      <c r="K8" s="11">
        <v>1651053</v>
      </c>
      <c r="L8" s="30">
        <v>1535170</v>
      </c>
      <c r="M8" s="31">
        <v>1222499</v>
      </c>
      <c r="N8" s="11">
        <v>1259691</v>
      </c>
      <c r="O8" s="11">
        <v>995777</v>
      </c>
      <c r="P8" s="30">
        <v>937314</v>
      </c>
      <c r="Q8" s="31">
        <v>589392</v>
      </c>
      <c r="R8" s="11">
        <v>754553</v>
      </c>
      <c r="S8" s="11">
        <v>621809</v>
      </c>
      <c r="T8" s="30">
        <v>642831</v>
      </c>
      <c r="U8" s="31">
        <v>542205</v>
      </c>
      <c r="V8" s="11">
        <v>680024</v>
      </c>
      <c r="W8" s="11">
        <v>681342</v>
      </c>
      <c r="X8" s="30">
        <v>731175</v>
      </c>
      <c r="Y8" s="31">
        <v>484351</v>
      </c>
      <c r="Z8" s="11">
        <v>436800</v>
      </c>
      <c r="AA8" s="11">
        <v>433861</v>
      </c>
      <c r="AB8" s="30">
        <v>457590</v>
      </c>
      <c r="AC8" s="31">
        <v>467987</v>
      </c>
      <c r="AD8" s="11">
        <v>504660</v>
      </c>
      <c r="AE8" s="11">
        <v>499189</v>
      </c>
      <c r="AF8" s="30">
        <v>452041</v>
      </c>
      <c r="AG8" s="31">
        <v>367096</v>
      </c>
      <c r="AH8" s="11">
        <v>262402</v>
      </c>
      <c r="AI8" s="11">
        <v>251987</v>
      </c>
      <c r="AJ8" s="30">
        <v>286000</v>
      </c>
      <c r="AK8" s="31">
        <v>290739</v>
      </c>
      <c r="AL8" s="11">
        <v>239817</v>
      </c>
      <c r="AM8" s="11">
        <v>246426</v>
      </c>
      <c r="AN8" s="30">
        <v>290116</v>
      </c>
    </row>
    <row r="9" spans="2:40" s="1" customFormat="1">
      <c r="B9" s="9" t="s">
        <v>29</v>
      </c>
      <c r="C9" s="102">
        <v>4584514</v>
      </c>
      <c r="D9" s="11">
        <v>4182768</v>
      </c>
      <c r="E9" s="31">
        <v>3751303</v>
      </c>
      <c r="F9" s="11">
        <v>3170770</v>
      </c>
      <c r="G9" s="11">
        <v>2769002</v>
      </c>
      <c r="H9" s="30">
        <v>2441023</v>
      </c>
      <c r="I9" s="31">
        <v>2266859</v>
      </c>
      <c r="J9" s="11">
        <v>2077824</v>
      </c>
      <c r="K9" s="11">
        <v>1961190</v>
      </c>
      <c r="L9" s="30">
        <v>1927341</v>
      </c>
      <c r="M9" s="31">
        <v>1938503</v>
      </c>
      <c r="N9" s="11">
        <v>1861750</v>
      </c>
      <c r="O9" s="11">
        <v>1724274</v>
      </c>
      <c r="P9" s="30">
        <v>1888488</v>
      </c>
      <c r="Q9" s="31">
        <v>1786869</v>
      </c>
      <c r="R9" s="11">
        <v>1601152</v>
      </c>
      <c r="S9" s="11">
        <v>1491530</v>
      </c>
      <c r="T9" s="30">
        <v>1345261</v>
      </c>
      <c r="U9" s="31">
        <v>1033602</v>
      </c>
      <c r="V9" s="11">
        <v>804052</v>
      </c>
      <c r="W9" s="11">
        <v>746474</v>
      </c>
      <c r="X9" s="30">
        <v>539388</v>
      </c>
      <c r="Y9" s="31">
        <v>470845</v>
      </c>
      <c r="Z9" s="11">
        <v>481203</v>
      </c>
      <c r="AA9" s="11">
        <v>443576</v>
      </c>
      <c r="AB9" s="30">
        <v>416699</v>
      </c>
      <c r="AC9" s="31">
        <v>363908</v>
      </c>
      <c r="AD9" s="11">
        <v>340127</v>
      </c>
      <c r="AE9" s="11">
        <v>336753</v>
      </c>
      <c r="AF9" s="30">
        <v>326372</v>
      </c>
      <c r="AG9" s="31">
        <v>378471</v>
      </c>
      <c r="AH9" s="11">
        <v>462868</v>
      </c>
      <c r="AI9" s="11">
        <v>442963</v>
      </c>
      <c r="AJ9" s="30">
        <v>406048</v>
      </c>
      <c r="AK9" s="31">
        <v>375642</v>
      </c>
      <c r="AL9" s="11">
        <v>335445</v>
      </c>
      <c r="AM9" s="11">
        <v>316961</v>
      </c>
      <c r="AN9" s="30">
        <v>315566</v>
      </c>
    </row>
    <row r="10" spans="2:40" s="1" customFormat="1">
      <c r="B10" s="9" t="s">
        <v>60</v>
      </c>
      <c r="C10" s="102">
        <v>896185</v>
      </c>
      <c r="D10" s="11">
        <v>1331119</v>
      </c>
      <c r="E10" s="31">
        <v>1123923</v>
      </c>
      <c r="F10" s="11">
        <v>1172379</v>
      </c>
      <c r="G10" s="11">
        <v>1048716</v>
      </c>
      <c r="H10" s="30">
        <v>1477799</v>
      </c>
      <c r="I10" s="31">
        <v>903255</v>
      </c>
      <c r="J10" s="11">
        <v>977297</v>
      </c>
      <c r="K10" s="11">
        <v>931409</v>
      </c>
      <c r="L10" s="30">
        <v>923062</v>
      </c>
      <c r="M10" s="31">
        <v>842509</v>
      </c>
      <c r="N10" s="11">
        <v>957700</v>
      </c>
      <c r="O10" s="11">
        <v>878228</v>
      </c>
      <c r="P10" s="30">
        <v>714767</v>
      </c>
      <c r="Q10" s="31">
        <v>703546</v>
      </c>
      <c r="R10" s="11">
        <v>570021</v>
      </c>
      <c r="S10" s="11">
        <v>551405</v>
      </c>
      <c r="T10" s="30">
        <v>778812</v>
      </c>
      <c r="U10" s="31">
        <v>663133</v>
      </c>
      <c r="V10" s="11">
        <v>416363</v>
      </c>
      <c r="W10" s="11">
        <v>312078</v>
      </c>
      <c r="X10" s="30">
        <v>194507</v>
      </c>
      <c r="Y10" s="31">
        <v>149318</v>
      </c>
      <c r="Z10" s="11">
        <v>148919</v>
      </c>
      <c r="AA10" s="11">
        <v>109146</v>
      </c>
      <c r="AB10" s="30">
        <v>107881</v>
      </c>
      <c r="AC10" s="31">
        <v>114279</v>
      </c>
      <c r="AD10" s="11">
        <v>101519</v>
      </c>
      <c r="AE10" s="11">
        <v>116562</v>
      </c>
      <c r="AF10" s="30" t="s">
        <v>111</v>
      </c>
      <c r="AG10" s="31" t="s">
        <v>111</v>
      </c>
      <c r="AH10" s="11" t="s">
        <v>111</v>
      </c>
      <c r="AI10" s="11" t="s">
        <v>111</v>
      </c>
      <c r="AJ10" s="30" t="s">
        <v>111</v>
      </c>
      <c r="AK10" s="31" t="s">
        <v>111</v>
      </c>
      <c r="AL10" s="11" t="s">
        <v>111</v>
      </c>
      <c r="AM10" s="11" t="s">
        <v>111</v>
      </c>
      <c r="AN10" s="30" t="s">
        <v>111</v>
      </c>
    </row>
    <row r="11" spans="2:40" s="1" customFormat="1">
      <c r="B11" s="9" t="s">
        <v>40</v>
      </c>
      <c r="C11" s="10" t="s">
        <v>111</v>
      </c>
      <c r="D11" s="11" t="s">
        <v>111</v>
      </c>
      <c r="E11" s="31" t="s">
        <v>111</v>
      </c>
      <c r="F11" s="11" t="s">
        <v>111</v>
      </c>
      <c r="G11" s="11" t="s">
        <v>111</v>
      </c>
      <c r="H11" s="11" t="s">
        <v>111</v>
      </c>
      <c r="I11" s="31" t="s">
        <v>111</v>
      </c>
      <c r="J11" s="11" t="s">
        <v>111</v>
      </c>
      <c r="K11" s="11" t="s">
        <v>111</v>
      </c>
      <c r="L11" s="11" t="s">
        <v>111</v>
      </c>
      <c r="M11" s="31" t="s">
        <v>111</v>
      </c>
      <c r="N11" s="11" t="s">
        <v>111</v>
      </c>
      <c r="O11" s="11" t="s">
        <v>111</v>
      </c>
      <c r="P11" s="11" t="s">
        <v>111</v>
      </c>
      <c r="Q11" s="31" t="s">
        <v>111</v>
      </c>
      <c r="R11" s="11" t="s">
        <v>111</v>
      </c>
      <c r="S11" s="11" t="s">
        <v>111</v>
      </c>
      <c r="T11" s="11" t="s">
        <v>111</v>
      </c>
      <c r="U11" s="31" t="s">
        <v>111</v>
      </c>
      <c r="V11" s="11" t="s">
        <v>111</v>
      </c>
      <c r="W11" s="11" t="s">
        <v>111</v>
      </c>
      <c r="X11" s="11" t="s">
        <v>111</v>
      </c>
      <c r="Y11" s="31" t="s">
        <v>111</v>
      </c>
      <c r="Z11" s="11" t="s">
        <v>111</v>
      </c>
      <c r="AA11" s="11" t="s">
        <v>111</v>
      </c>
      <c r="AB11" s="11" t="s">
        <v>111</v>
      </c>
      <c r="AC11" s="31" t="s">
        <v>111</v>
      </c>
      <c r="AD11" s="11" t="s">
        <v>111</v>
      </c>
      <c r="AE11" s="11" t="s">
        <v>111</v>
      </c>
      <c r="AF11" s="30">
        <v>114505</v>
      </c>
      <c r="AG11" s="31">
        <v>127944</v>
      </c>
      <c r="AH11" s="11">
        <v>148397</v>
      </c>
      <c r="AI11" s="11">
        <v>134950</v>
      </c>
      <c r="AJ11" s="30">
        <v>114667</v>
      </c>
      <c r="AK11" s="31">
        <v>94903</v>
      </c>
      <c r="AL11" s="11">
        <v>69620</v>
      </c>
      <c r="AM11" s="11">
        <v>60297</v>
      </c>
      <c r="AN11" s="30">
        <v>63772</v>
      </c>
    </row>
    <row r="12" spans="2:40" s="1" customFormat="1">
      <c r="B12" s="9" t="s">
        <v>31</v>
      </c>
      <c r="C12" s="10" t="s">
        <v>111</v>
      </c>
      <c r="D12" s="11" t="s">
        <v>111</v>
      </c>
      <c r="E12" s="31" t="s">
        <v>111</v>
      </c>
      <c r="F12" s="11" t="s">
        <v>111</v>
      </c>
      <c r="G12" s="11" t="s">
        <v>111</v>
      </c>
      <c r="H12" s="11" t="s">
        <v>111</v>
      </c>
      <c r="I12" s="31" t="s">
        <v>111</v>
      </c>
      <c r="J12" s="11" t="s">
        <v>111</v>
      </c>
      <c r="K12" s="11" t="s">
        <v>111</v>
      </c>
      <c r="L12" s="11" t="s">
        <v>111</v>
      </c>
      <c r="M12" s="31" t="s">
        <v>111</v>
      </c>
      <c r="N12" s="11" t="s">
        <v>111</v>
      </c>
      <c r="O12" s="11" t="s">
        <v>111</v>
      </c>
      <c r="P12" s="11" t="s">
        <v>111</v>
      </c>
      <c r="Q12" s="31" t="s">
        <v>111</v>
      </c>
      <c r="R12" s="11" t="s">
        <v>111</v>
      </c>
      <c r="S12" s="11" t="s">
        <v>111</v>
      </c>
      <c r="T12" s="30" t="s">
        <v>111</v>
      </c>
      <c r="U12" s="31" t="s">
        <v>111</v>
      </c>
      <c r="V12" s="11" t="s">
        <v>111</v>
      </c>
      <c r="W12" s="11" t="s">
        <v>111</v>
      </c>
      <c r="X12" s="11" t="s">
        <v>111</v>
      </c>
      <c r="Y12" s="31" t="s">
        <v>111</v>
      </c>
      <c r="Z12" s="11" t="s">
        <v>111</v>
      </c>
      <c r="AA12" s="11" t="s">
        <v>111</v>
      </c>
      <c r="AB12" s="11" t="s">
        <v>111</v>
      </c>
      <c r="AC12" s="31" t="s">
        <v>111</v>
      </c>
      <c r="AD12" s="11" t="s">
        <v>111</v>
      </c>
      <c r="AE12" s="11" t="s">
        <v>111</v>
      </c>
      <c r="AF12" s="30">
        <v>138</v>
      </c>
      <c r="AG12" s="31">
        <v>147</v>
      </c>
      <c r="AH12" s="11">
        <v>164</v>
      </c>
      <c r="AI12" s="11">
        <v>168</v>
      </c>
      <c r="AJ12" s="30">
        <v>173</v>
      </c>
      <c r="AK12" s="31">
        <v>190</v>
      </c>
      <c r="AL12" s="11">
        <v>205</v>
      </c>
      <c r="AM12" s="11">
        <v>220</v>
      </c>
      <c r="AN12" s="30">
        <v>212</v>
      </c>
    </row>
    <row r="13" spans="2:40" s="1" customFormat="1">
      <c r="B13" s="9" t="s">
        <v>32</v>
      </c>
      <c r="C13" s="102">
        <v>20102</v>
      </c>
      <c r="D13" s="11">
        <v>3241</v>
      </c>
      <c r="E13" s="31">
        <v>131</v>
      </c>
      <c r="F13" s="11">
        <v>7029</v>
      </c>
      <c r="G13" s="11">
        <v>3</v>
      </c>
      <c r="H13" s="30">
        <v>0</v>
      </c>
      <c r="I13" s="31">
        <v>129</v>
      </c>
      <c r="J13" s="11">
        <v>112</v>
      </c>
      <c r="K13" s="11">
        <v>1052</v>
      </c>
      <c r="L13" s="30">
        <v>9103</v>
      </c>
      <c r="M13" s="31">
        <v>0</v>
      </c>
      <c r="N13" s="11">
        <v>3</v>
      </c>
      <c r="O13" s="11">
        <v>1180</v>
      </c>
      <c r="P13" s="30">
        <v>106</v>
      </c>
      <c r="Q13" s="31">
        <v>7247</v>
      </c>
      <c r="R13" s="11">
        <v>30</v>
      </c>
      <c r="S13" s="11">
        <v>10472</v>
      </c>
      <c r="T13" s="30">
        <v>201</v>
      </c>
      <c r="U13" s="31">
        <v>2593</v>
      </c>
      <c r="V13" s="11">
        <v>2604</v>
      </c>
      <c r="W13" s="11">
        <v>283</v>
      </c>
      <c r="X13" s="30">
        <v>46</v>
      </c>
      <c r="Y13" s="31">
        <v>71</v>
      </c>
      <c r="Z13" s="11">
        <v>2550</v>
      </c>
      <c r="AA13" s="11">
        <v>5419</v>
      </c>
      <c r="AB13" s="30">
        <v>2924</v>
      </c>
      <c r="AC13" s="31">
        <v>3068</v>
      </c>
      <c r="AD13" s="11">
        <v>1467</v>
      </c>
      <c r="AE13" s="11">
        <v>285</v>
      </c>
      <c r="AF13" s="30">
        <v>318</v>
      </c>
      <c r="AG13" s="31">
        <v>375</v>
      </c>
      <c r="AH13" s="11">
        <v>670</v>
      </c>
      <c r="AI13" s="11">
        <v>1538</v>
      </c>
      <c r="AJ13" s="30">
        <v>3548</v>
      </c>
      <c r="AK13" s="31">
        <v>1016</v>
      </c>
      <c r="AL13" s="11">
        <v>9639</v>
      </c>
      <c r="AM13" s="11">
        <v>8469</v>
      </c>
      <c r="AN13" s="30">
        <v>5724</v>
      </c>
    </row>
    <row r="14" spans="2:40" s="1" customFormat="1">
      <c r="B14" s="9" t="s">
        <v>65</v>
      </c>
      <c r="C14" s="102">
        <v>80391</v>
      </c>
      <c r="D14" s="11">
        <v>78586</v>
      </c>
      <c r="E14" s="31">
        <v>55026</v>
      </c>
      <c r="F14" s="11">
        <v>57357</v>
      </c>
      <c r="G14" s="11">
        <v>46366</v>
      </c>
      <c r="H14" s="30">
        <v>44519</v>
      </c>
      <c r="I14" s="31">
        <v>31407</v>
      </c>
      <c r="J14" s="11">
        <v>38210</v>
      </c>
      <c r="K14" s="11">
        <v>42753</v>
      </c>
      <c r="L14" s="30">
        <v>44975</v>
      </c>
      <c r="M14" s="31">
        <v>41675</v>
      </c>
      <c r="N14" s="11">
        <v>37205</v>
      </c>
      <c r="O14" s="11">
        <v>22939</v>
      </c>
      <c r="P14" s="30">
        <v>33048</v>
      </c>
      <c r="Q14" s="31">
        <v>26568</v>
      </c>
      <c r="R14" s="11">
        <v>21303</v>
      </c>
      <c r="S14" s="11">
        <v>14312</v>
      </c>
      <c r="T14" s="30">
        <v>16856</v>
      </c>
      <c r="U14" s="31">
        <v>13310</v>
      </c>
      <c r="V14" s="11">
        <v>10061</v>
      </c>
      <c r="W14" s="11">
        <v>8496</v>
      </c>
      <c r="X14" s="30">
        <v>12617</v>
      </c>
      <c r="Y14" s="31">
        <v>6474</v>
      </c>
      <c r="Z14" s="11">
        <v>6906</v>
      </c>
      <c r="AA14" s="11">
        <v>7047</v>
      </c>
      <c r="AB14" s="30">
        <v>5173</v>
      </c>
      <c r="AC14" s="31">
        <v>5005</v>
      </c>
      <c r="AD14" s="11">
        <v>5356</v>
      </c>
      <c r="AE14" s="11">
        <v>6619</v>
      </c>
      <c r="AF14" s="30">
        <v>5829</v>
      </c>
      <c r="AG14" s="31">
        <v>4009</v>
      </c>
      <c r="AH14" s="11">
        <v>5041</v>
      </c>
      <c r="AI14" s="11">
        <v>6525</v>
      </c>
      <c r="AJ14" s="30">
        <v>9302</v>
      </c>
      <c r="AK14" s="31">
        <v>5244</v>
      </c>
      <c r="AL14" s="11">
        <v>7753</v>
      </c>
      <c r="AM14" s="11">
        <v>6501</v>
      </c>
      <c r="AN14" s="30">
        <v>5064</v>
      </c>
    </row>
    <row r="15" spans="2:40" s="1" customFormat="1">
      <c r="B15" s="9" t="s">
        <v>33</v>
      </c>
      <c r="C15" s="102">
        <v>22151</v>
      </c>
      <c r="D15" s="11">
        <v>25642</v>
      </c>
      <c r="E15" s="31">
        <v>19686</v>
      </c>
      <c r="F15" s="11">
        <v>15378</v>
      </c>
      <c r="G15" s="11">
        <v>17487</v>
      </c>
      <c r="H15" s="30">
        <v>15967</v>
      </c>
      <c r="I15" s="31">
        <v>15486</v>
      </c>
      <c r="J15" s="11">
        <v>13686</v>
      </c>
      <c r="K15" s="11">
        <v>16353</v>
      </c>
      <c r="L15" s="30">
        <v>16145</v>
      </c>
      <c r="M15" s="31">
        <v>14524</v>
      </c>
      <c r="N15" s="11">
        <v>14416</v>
      </c>
      <c r="O15" s="11">
        <v>10956</v>
      </c>
      <c r="P15" s="30">
        <v>10155</v>
      </c>
      <c r="Q15" s="31">
        <v>8637</v>
      </c>
      <c r="R15" s="11">
        <v>9469</v>
      </c>
      <c r="S15" s="11">
        <v>6960</v>
      </c>
      <c r="T15" s="30">
        <v>6741</v>
      </c>
      <c r="U15" s="31">
        <v>5397</v>
      </c>
      <c r="V15" s="11">
        <v>7128</v>
      </c>
      <c r="W15" s="11">
        <v>5378</v>
      </c>
      <c r="X15" s="30">
        <v>5453</v>
      </c>
      <c r="Y15" s="31">
        <v>4073</v>
      </c>
      <c r="Z15" s="11">
        <v>5829</v>
      </c>
      <c r="AA15" s="11">
        <v>4215</v>
      </c>
      <c r="AB15" s="30">
        <v>5072</v>
      </c>
      <c r="AC15" s="31">
        <v>3049</v>
      </c>
      <c r="AD15" s="11">
        <v>4687</v>
      </c>
      <c r="AE15" s="11">
        <v>5085</v>
      </c>
      <c r="AF15" s="30">
        <v>5613</v>
      </c>
      <c r="AG15" s="31">
        <v>3216</v>
      </c>
      <c r="AH15" s="11">
        <v>4330</v>
      </c>
      <c r="AI15" s="11">
        <v>5505</v>
      </c>
      <c r="AJ15" s="30">
        <v>4361</v>
      </c>
      <c r="AK15" s="31">
        <v>3590</v>
      </c>
      <c r="AL15" s="11">
        <v>5119</v>
      </c>
      <c r="AM15" s="11">
        <v>4723</v>
      </c>
      <c r="AN15" s="30">
        <v>8547</v>
      </c>
    </row>
    <row r="16" spans="2:40" s="1" customFormat="1">
      <c r="B16" s="9" t="s">
        <v>34</v>
      </c>
      <c r="C16" s="102">
        <v>1756</v>
      </c>
      <c r="D16" s="11">
        <v>1882</v>
      </c>
      <c r="E16" s="31">
        <v>2009</v>
      </c>
      <c r="F16" s="11">
        <v>1887</v>
      </c>
      <c r="G16" s="11">
        <v>1982</v>
      </c>
      <c r="H16" s="30">
        <v>2100</v>
      </c>
      <c r="I16" s="31">
        <v>1167</v>
      </c>
      <c r="J16" s="11">
        <v>1263</v>
      </c>
      <c r="K16" s="11">
        <v>1345</v>
      </c>
      <c r="L16" s="30">
        <v>1441</v>
      </c>
      <c r="M16" s="31">
        <v>1441</v>
      </c>
      <c r="N16" s="11">
        <v>1111</v>
      </c>
      <c r="O16" s="11">
        <v>1189</v>
      </c>
      <c r="P16" s="30">
        <v>523</v>
      </c>
      <c r="Q16" s="31">
        <v>585</v>
      </c>
      <c r="R16" s="11">
        <v>638</v>
      </c>
      <c r="S16" s="11">
        <v>704</v>
      </c>
      <c r="T16" s="30">
        <v>771</v>
      </c>
      <c r="U16" s="31">
        <v>639</v>
      </c>
      <c r="V16" s="11">
        <v>685</v>
      </c>
      <c r="W16" s="11">
        <v>640</v>
      </c>
      <c r="X16" s="30">
        <v>623</v>
      </c>
      <c r="Y16" s="31">
        <v>572</v>
      </c>
      <c r="Z16" s="11">
        <v>571</v>
      </c>
      <c r="AA16" s="11">
        <v>624</v>
      </c>
      <c r="AB16" s="30">
        <v>679</v>
      </c>
      <c r="AC16" s="31">
        <v>716</v>
      </c>
      <c r="AD16" s="11">
        <v>1042</v>
      </c>
      <c r="AE16" s="11">
        <v>1344</v>
      </c>
      <c r="AF16" s="30">
        <v>1775</v>
      </c>
      <c r="AG16" s="31">
        <v>2915</v>
      </c>
      <c r="AH16" s="11">
        <v>4040</v>
      </c>
      <c r="AI16" s="11">
        <v>5187</v>
      </c>
      <c r="AJ16" s="30">
        <v>9901</v>
      </c>
      <c r="AK16" s="31">
        <v>10060</v>
      </c>
      <c r="AL16" s="11">
        <v>10860</v>
      </c>
      <c r="AM16" s="11">
        <v>11724</v>
      </c>
      <c r="AN16" s="30">
        <v>12581</v>
      </c>
    </row>
    <row r="17" spans="2:40" s="1" customFormat="1">
      <c r="B17" s="9" t="s">
        <v>35</v>
      </c>
      <c r="C17" s="102">
        <v>66570</v>
      </c>
      <c r="D17" s="11">
        <v>63012</v>
      </c>
      <c r="E17" s="31">
        <v>65334</v>
      </c>
      <c r="F17" s="11">
        <v>55912</v>
      </c>
      <c r="G17" s="11">
        <v>56964</v>
      </c>
      <c r="H17" s="30">
        <v>51898</v>
      </c>
      <c r="I17" s="31">
        <v>50386</v>
      </c>
      <c r="J17" s="11">
        <v>51310</v>
      </c>
      <c r="K17" s="11">
        <v>50709</v>
      </c>
      <c r="L17" s="30">
        <v>49568</v>
      </c>
      <c r="M17" s="31">
        <v>45303</v>
      </c>
      <c r="N17" s="11">
        <v>36336</v>
      </c>
      <c r="O17" s="11">
        <v>35558</v>
      </c>
      <c r="P17" s="30">
        <v>34166</v>
      </c>
      <c r="Q17" s="31">
        <v>16206</v>
      </c>
      <c r="R17" s="11">
        <v>13121</v>
      </c>
      <c r="S17" s="11">
        <v>14510</v>
      </c>
      <c r="T17" s="30">
        <v>12544</v>
      </c>
      <c r="U17" s="31">
        <v>13260</v>
      </c>
      <c r="V17" s="11">
        <v>12874</v>
      </c>
      <c r="W17" s="11">
        <v>12977</v>
      </c>
      <c r="X17" s="30">
        <v>13029</v>
      </c>
      <c r="Y17" s="31">
        <v>14193</v>
      </c>
      <c r="Z17" s="11">
        <v>14660</v>
      </c>
      <c r="AA17" s="11">
        <v>14614</v>
      </c>
      <c r="AB17" s="30">
        <v>17151</v>
      </c>
      <c r="AC17" s="31">
        <v>2517</v>
      </c>
      <c r="AD17" s="11">
        <v>2561</v>
      </c>
      <c r="AE17" s="11">
        <v>2712</v>
      </c>
      <c r="AF17" s="30">
        <v>2760</v>
      </c>
      <c r="AG17" s="31">
        <v>3034</v>
      </c>
      <c r="AH17" s="11">
        <v>3181</v>
      </c>
      <c r="AI17" s="11">
        <v>3466</v>
      </c>
      <c r="AJ17" s="30">
        <v>3419</v>
      </c>
      <c r="AK17" s="31">
        <v>3746</v>
      </c>
      <c r="AL17" s="11">
        <v>3598</v>
      </c>
      <c r="AM17" s="11">
        <v>3824</v>
      </c>
      <c r="AN17" s="30">
        <v>3866</v>
      </c>
    </row>
    <row r="18" spans="2:40" s="1" customFormat="1">
      <c r="B18" s="9" t="s">
        <v>36</v>
      </c>
      <c r="C18" s="102">
        <v>7261</v>
      </c>
      <c r="D18" s="11">
        <v>7869</v>
      </c>
      <c r="E18" s="31">
        <v>8708</v>
      </c>
      <c r="F18" s="11">
        <v>7066</v>
      </c>
      <c r="G18" s="11">
        <v>7400</v>
      </c>
      <c r="H18" s="30">
        <v>9983</v>
      </c>
      <c r="I18" s="31">
        <v>10072</v>
      </c>
      <c r="J18" s="11">
        <v>7216</v>
      </c>
      <c r="K18" s="11">
        <v>7078</v>
      </c>
      <c r="L18" s="30">
        <v>7635</v>
      </c>
      <c r="M18" s="31">
        <v>7869</v>
      </c>
      <c r="N18" s="11">
        <v>8299</v>
      </c>
      <c r="O18" s="11">
        <v>8066</v>
      </c>
      <c r="P18" s="30">
        <v>8105</v>
      </c>
      <c r="Q18" s="31">
        <v>8693</v>
      </c>
      <c r="R18" s="11">
        <v>9130</v>
      </c>
      <c r="S18" s="11">
        <v>8998</v>
      </c>
      <c r="T18" s="30">
        <v>9347</v>
      </c>
      <c r="U18" s="31">
        <v>9387</v>
      </c>
      <c r="V18" s="11">
        <v>9190</v>
      </c>
      <c r="W18" s="11">
        <v>9177</v>
      </c>
      <c r="X18" s="30">
        <v>9455</v>
      </c>
      <c r="Y18" s="31">
        <v>9003</v>
      </c>
      <c r="Z18" s="11">
        <v>9319</v>
      </c>
      <c r="AA18" s="11">
        <v>9066</v>
      </c>
      <c r="AB18" s="30">
        <v>9445</v>
      </c>
      <c r="AC18" s="31">
        <v>9545</v>
      </c>
      <c r="AD18" s="11">
        <v>10588</v>
      </c>
      <c r="AE18" s="11">
        <v>10836</v>
      </c>
      <c r="AF18" s="30">
        <v>10497</v>
      </c>
      <c r="AG18" s="31">
        <v>10497</v>
      </c>
      <c r="AH18" s="11">
        <v>10805</v>
      </c>
      <c r="AI18" s="11">
        <v>10619</v>
      </c>
      <c r="AJ18" s="30">
        <v>10935</v>
      </c>
      <c r="AK18" s="31">
        <v>11623</v>
      </c>
      <c r="AL18" s="11">
        <v>11588</v>
      </c>
      <c r="AM18" s="11">
        <v>12124</v>
      </c>
      <c r="AN18" s="30">
        <v>11860</v>
      </c>
    </row>
    <row r="19" spans="2:40" s="1" customFormat="1">
      <c r="B19" s="62" t="s">
        <v>37</v>
      </c>
      <c r="C19" s="63">
        <f t="shared" ref="C19:D19" si="0">SUM(C7:C18)</f>
        <v>7316422</v>
      </c>
      <c r="D19" s="64">
        <f t="shared" si="0"/>
        <v>7463817</v>
      </c>
      <c r="E19" s="72">
        <f t="shared" ref="E19" si="1">SUM(E7:E18)</f>
        <v>6645632</v>
      </c>
      <c r="F19" s="64">
        <f t="shared" ref="F19" si="2">SUM(F7:F18)</f>
        <v>5737812</v>
      </c>
      <c r="G19" s="64">
        <f>SUM(G8:G18)</f>
        <v>5197507</v>
      </c>
      <c r="H19" s="71">
        <f t="shared" ref="H19" si="3">SUM(H8:H18)</f>
        <v>5375573</v>
      </c>
      <c r="I19" s="72">
        <f>SUM(I8:I18)</f>
        <v>4688658</v>
      </c>
      <c r="J19" s="64">
        <f t="shared" ref="J19:L19" si="4">SUM(J8:J18)</f>
        <v>4403363</v>
      </c>
      <c r="K19" s="64">
        <f t="shared" si="4"/>
        <v>4662942</v>
      </c>
      <c r="L19" s="71">
        <f t="shared" si="4"/>
        <v>4514440</v>
      </c>
      <c r="M19" s="72">
        <f>SUM(M8:M18)</f>
        <v>4114323</v>
      </c>
      <c r="N19" s="64">
        <f t="shared" ref="N19:P19" si="5">SUM(N8:N18)</f>
        <v>4176511</v>
      </c>
      <c r="O19" s="64">
        <f t="shared" si="5"/>
        <v>3678167</v>
      </c>
      <c r="P19" s="71">
        <f t="shared" si="5"/>
        <v>3626672</v>
      </c>
      <c r="Q19" s="72">
        <f>SUM(Q8:Q18)</f>
        <v>3147743</v>
      </c>
      <c r="R19" s="64">
        <f t="shared" ref="R19:T19" si="6">SUM(R8:R18)</f>
        <v>2979417</v>
      </c>
      <c r="S19" s="64">
        <f t="shared" si="6"/>
        <v>2720700</v>
      </c>
      <c r="T19" s="71">
        <f t="shared" si="6"/>
        <v>2813364</v>
      </c>
      <c r="U19" s="72">
        <f>SUM(U8:U18)</f>
        <v>2283526</v>
      </c>
      <c r="V19" s="64">
        <f t="shared" ref="V19:X19" si="7">SUM(V8:V18)</f>
        <v>1942981</v>
      </c>
      <c r="W19" s="64">
        <f t="shared" si="7"/>
        <v>1776845</v>
      </c>
      <c r="X19" s="71">
        <f t="shared" si="7"/>
        <v>1506293</v>
      </c>
      <c r="Y19" s="72">
        <f>SUM(Y8:Y18)</f>
        <v>1138900</v>
      </c>
      <c r="Z19" s="64">
        <f t="shared" ref="Z19:AB19" si="8">SUM(Z8:Z18)</f>
        <v>1106757</v>
      </c>
      <c r="AA19" s="64">
        <f t="shared" si="8"/>
        <v>1027568</v>
      </c>
      <c r="AB19" s="71">
        <f t="shared" si="8"/>
        <v>1022614</v>
      </c>
      <c r="AC19" s="72">
        <f>SUM(AC8:AC18)</f>
        <v>970074</v>
      </c>
      <c r="AD19" s="64">
        <f t="shared" ref="AD19:AN19" si="9">SUM(AD8:AD18)</f>
        <v>972007</v>
      </c>
      <c r="AE19" s="64">
        <f t="shared" si="9"/>
        <v>979385</v>
      </c>
      <c r="AF19" s="71">
        <f t="shared" si="9"/>
        <v>919848</v>
      </c>
      <c r="AG19" s="72">
        <f t="shared" si="9"/>
        <v>897704</v>
      </c>
      <c r="AH19" s="64">
        <f t="shared" si="9"/>
        <v>901898</v>
      </c>
      <c r="AI19" s="64">
        <f t="shared" si="9"/>
        <v>862908</v>
      </c>
      <c r="AJ19" s="71">
        <f t="shared" si="9"/>
        <v>848354</v>
      </c>
      <c r="AK19" s="72">
        <f t="shared" si="9"/>
        <v>796753</v>
      </c>
      <c r="AL19" s="64">
        <f t="shared" si="9"/>
        <v>693644</v>
      </c>
      <c r="AM19" s="64">
        <f t="shared" si="9"/>
        <v>671269</v>
      </c>
      <c r="AN19" s="71">
        <f t="shared" si="9"/>
        <v>717308</v>
      </c>
    </row>
    <row r="20" spans="2:40" s="1" customFormat="1" ht="7.5" customHeight="1">
      <c r="B20" s="9"/>
      <c r="C20" s="10"/>
      <c r="D20" s="11"/>
      <c r="E20" s="31"/>
      <c r="F20" s="11"/>
      <c r="G20" s="11"/>
      <c r="H20" s="30"/>
      <c r="I20" s="31"/>
      <c r="J20" s="11"/>
      <c r="K20" s="11"/>
      <c r="L20" s="30"/>
      <c r="M20" s="31"/>
      <c r="N20" s="11"/>
      <c r="O20" s="11"/>
      <c r="P20" s="30"/>
      <c r="Q20" s="31"/>
      <c r="R20" s="11"/>
      <c r="S20" s="11"/>
      <c r="T20" s="30"/>
      <c r="U20" s="31"/>
      <c r="V20" s="11"/>
      <c r="W20" s="11"/>
      <c r="X20" s="30"/>
      <c r="Y20" s="31"/>
      <c r="Z20" s="11"/>
      <c r="AA20" s="11"/>
      <c r="AB20" s="30"/>
      <c r="AC20" s="31"/>
      <c r="AD20" s="11"/>
      <c r="AE20" s="11"/>
      <c r="AF20" s="30"/>
      <c r="AG20" s="31"/>
      <c r="AH20" s="11"/>
      <c r="AI20" s="11"/>
      <c r="AJ20" s="30"/>
      <c r="AK20" s="31"/>
      <c r="AL20" s="11"/>
      <c r="AM20" s="11"/>
      <c r="AN20" s="30"/>
    </row>
    <row r="21" spans="2:40" s="1" customFormat="1">
      <c r="B21" s="60" t="s">
        <v>38</v>
      </c>
      <c r="C21" s="10"/>
      <c r="D21" s="11"/>
      <c r="E21" s="31"/>
      <c r="F21" s="11"/>
      <c r="G21" s="11"/>
      <c r="H21" s="30"/>
      <c r="I21" s="31"/>
      <c r="J21" s="11"/>
      <c r="K21" s="11"/>
      <c r="L21" s="30"/>
      <c r="M21" s="31"/>
      <c r="N21" s="11"/>
      <c r="O21" s="11"/>
      <c r="P21" s="30"/>
      <c r="Q21" s="31"/>
      <c r="R21" s="11"/>
      <c r="S21" s="11"/>
      <c r="T21" s="30"/>
      <c r="U21" s="31"/>
      <c r="V21" s="11"/>
      <c r="W21" s="11"/>
      <c r="X21" s="30"/>
      <c r="Y21" s="31"/>
      <c r="Z21" s="11"/>
      <c r="AA21" s="11"/>
      <c r="AB21" s="30"/>
      <c r="AC21" s="31"/>
      <c r="AD21" s="11"/>
      <c r="AE21" s="11"/>
      <c r="AF21" s="30"/>
      <c r="AG21" s="31"/>
      <c r="AH21" s="11"/>
      <c r="AI21" s="11"/>
      <c r="AJ21" s="30"/>
      <c r="AK21" s="31"/>
      <c r="AL21" s="11"/>
      <c r="AM21" s="11"/>
      <c r="AN21" s="30"/>
    </row>
    <row r="22" spans="2:40" s="1" customFormat="1" ht="7.5" customHeight="1">
      <c r="B22" s="60"/>
      <c r="C22" s="10"/>
      <c r="D22" s="11"/>
      <c r="E22" s="31"/>
      <c r="F22" s="11"/>
      <c r="G22" s="11"/>
      <c r="H22" s="30"/>
      <c r="I22" s="31"/>
      <c r="J22" s="11"/>
      <c r="K22" s="11"/>
      <c r="L22" s="30"/>
      <c r="M22" s="31"/>
      <c r="N22" s="11"/>
      <c r="O22" s="11"/>
      <c r="P22" s="30"/>
      <c r="Q22" s="31"/>
      <c r="R22" s="11"/>
      <c r="S22" s="11"/>
      <c r="T22" s="30"/>
      <c r="U22" s="31"/>
      <c r="V22" s="11"/>
      <c r="W22" s="11"/>
      <c r="X22" s="30"/>
      <c r="Y22" s="31"/>
      <c r="Z22" s="11"/>
      <c r="AA22" s="11"/>
      <c r="AB22" s="30"/>
      <c r="AC22" s="31"/>
      <c r="AD22" s="11"/>
      <c r="AE22" s="11"/>
      <c r="AF22" s="30"/>
      <c r="AG22" s="31"/>
      <c r="AH22" s="11"/>
      <c r="AI22" s="11"/>
      <c r="AJ22" s="30"/>
      <c r="AK22" s="31"/>
      <c r="AL22" s="11"/>
      <c r="AM22" s="11"/>
      <c r="AN22" s="30"/>
    </row>
    <row r="23" spans="2:40" s="1" customFormat="1">
      <c r="B23" s="60" t="s">
        <v>41</v>
      </c>
      <c r="C23" s="10"/>
      <c r="D23" s="11"/>
      <c r="E23" s="31"/>
      <c r="F23" s="11"/>
      <c r="G23" s="11"/>
      <c r="H23" s="30"/>
      <c r="I23" s="31"/>
      <c r="J23" s="11"/>
      <c r="K23" s="11"/>
      <c r="L23" s="30"/>
      <c r="M23" s="31"/>
      <c r="N23" s="11"/>
      <c r="O23" s="11"/>
      <c r="P23" s="30"/>
      <c r="Q23" s="31"/>
      <c r="R23" s="11"/>
      <c r="S23" s="11"/>
      <c r="T23" s="30"/>
      <c r="U23" s="31"/>
      <c r="V23" s="11"/>
      <c r="W23" s="11"/>
      <c r="X23" s="30"/>
      <c r="Y23" s="31"/>
      <c r="Z23" s="11"/>
      <c r="AA23" s="11"/>
      <c r="AB23" s="30"/>
      <c r="AC23" s="31"/>
      <c r="AD23" s="11"/>
      <c r="AE23" s="11"/>
      <c r="AF23" s="30"/>
      <c r="AG23" s="31"/>
      <c r="AH23" s="11"/>
      <c r="AI23" s="11"/>
      <c r="AJ23" s="30"/>
      <c r="AK23" s="31"/>
      <c r="AL23" s="11"/>
      <c r="AM23" s="11"/>
      <c r="AN23" s="30"/>
    </row>
    <row r="24" spans="2:40" s="1" customFormat="1">
      <c r="B24" s="9" t="s">
        <v>42</v>
      </c>
      <c r="C24" s="102">
        <v>5110193</v>
      </c>
      <c r="D24" s="11">
        <v>4755121</v>
      </c>
      <c r="E24" s="31">
        <v>4164895</v>
      </c>
      <c r="F24" s="11">
        <v>3596726</v>
      </c>
      <c r="G24" s="11">
        <v>3222887</v>
      </c>
      <c r="H24" s="30">
        <v>2917299</v>
      </c>
      <c r="I24" s="31">
        <v>2638122</v>
      </c>
      <c r="J24" s="11">
        <v>2594097</v>
      </c>
      <c r="K24" s="11">
        <v>2451290</v>
      </c>
      <c r="L24" s="30">
        <v>2398456</v>
      </c>
      <c r="M24" s="31">
        <v>2327728</v>
      </c>
      <c r="N24" s="11">
        <v>2371055</v>
      </c>
      <c r="O24" s="11">
        <v>2173874</v>
      </c>
      <c r="P24" s="30">
        <v>2166927</v>
      </c>
      <c r="Q24" s="31">
        <v>2010490</v>
      </c>
      <c r="R24" s="11">
        <v>1903659</v>
      </c>
      <c r="S24" s="11">
        <v>1751502</v>
      </c>
      <c r="T24" s="30">
        <v>1580572</v>
      </c>
      <c r="U24" s="31">
        <v>1203243</v>
      </c>
      <c r="V24" s="11">
        <v>963967</v>
      </c>
      <c r="W24" s="11">
        <v>862345</v>
      </c>
      <c r="X24" s="30">
        <v>670395</v>
      </c>
      <c r="Y24" s="31">
        <v>573792</v>
      </c>
      <c r="Z24" s="11">
        <v>576859</v>
      </c>
      <c r="AA24" s="11">
        <v>522153</v>
      </c>
      <c r="AB24" s="30">
        <v>500688</v>
      </c>
      <c r="AC24" s="31">
        <v>447841</v>
      </c>
      <c r="AD24" s="11">
        <v>419876</v>
      </c>
      <c r="AE24" s="11">
        <v>424955</v>
      </c>
      <c r="AF24" s="30">
        <v>402622</v>
      </c>
      <c r="AG24" s="31">
        <v>421400</v>
      </c>
      <c r="AH24" s="11">
        <v>455863</v>
      </c>
      <c r="AI24" s="11">
        <v>457208</v>
      </c>
      <c r="AJ24" s="30">
        <v>418384</v>
      </c>
      <c r="AK24" s="31">
        <v>377268</v>
      </c>
      <c r="AL24" s="11">
        <v>342629</v>
      </c>
      <c r="AM24" s="11">
        <v>320637</v>
      </c>
      <c r="AN24" s="30">
        <v>319222</v>
      </c>
    </row>
    <row r="25" spans="2:40" s="1" customFormat="1">
      <c r="B25" s="9" t="s">
        <v>43</v>
      </c>
      <c r="C25" s="102">
        <v>185710</v>
      </c>
      <c r="D25" s="11">
        <v>197027</v>
      </c>
      <c r="E25" s="31">
        <v>208193</v>
      </c>
      <c r="F25" s="11">
        <v>120398</v>
      </c>
      <c r="G25" s="11">
        <v>153268</v>
      </c>
      <c r="H25" s="30">
        <v>185585</v>
      </c>
      <c r="I25" s="31">
        <v>110358</v>
      </c>
      <c r="J25" s="11">
        <v>102278</v>
      </c>
      <c r="K25" s="11">
        <v>103386</v>
      </c>
      <c r="L25" s="30">
        <v>107498</v>
      </c>
      <c r="M25" s="31">
        <v>105552</v>
      </c>
      <c r="N25" s="11">
        <v>131571</v>
      </c>
      <c r="O25" s="11">
        <v>113052</v>
      </c>
      <c r="P25" s="30">
        <v>112545</v>
      </c>
      <c r="Q25" s="31">
        <v>127712</v>
      </c>
      <c r="R25" s="11">
        <v>123595</v>
      </c>
      <c r="S25" s="11">
        <v>140963</v>
      </c>
      <c r="T25" s="30">
        <v>152517</v>
      </c>
      <c r="U25" s="31">
        <v>96632</v>
      </c>
      <c r="V25" s="11">
        <v>54848</v>
      </c>
      <c r="W25" s="11">
        <v>63133</v>
      </c>
      <c r="X25" s="30">
        <v>39942</v>
      </c>
      <c r="Y25" s="31">
        <v>23529</v>
      </c>
      <c r="Z25" s="11">
        <v>20135</v>
      </c>
      <c r="AA25" s="11">
        <v>22232</v>
      </c>
      <c r="AB25" s="30">
        <v>15938</v>
      </c>
      <c r="AC25" s="31">
        <v>28227</v>
      </c>
      <c r="AD25" s="11">
        <v>16241</v>
      </c>
      <c r="AE25" s="11">
        <v>16459</v>
      </c>
      <c r="AF25" s="30">
        <v>19657</v>
      </c>
      <c r="AG25" s="31">
        <v>40905</v>
      </c>
      <c r="AH25" s="11">
        <v>30948</v>
      </c>
      <c r="AI25" s="11">
        <v>26980</v>
      </c>
      <c r="AJ25" s="30">
        <v>28520</v>
      </c>
      <c r="AK25" s="31">
        <v>22645</v>
      </c>
      <c r="AL25" s="11">
        <v>9013</v>
      </c>
      <c r="AM25" s="11">
        <v>10208</v>
      </c>
      <c r="AN25" s="30">
        <v>9636</v>
      </c>
    </row>
    <row r="26" spans="2:40" s="1" customFormat="1">
      <c r="B26" s="9" t="s">
        <v>44</v>
      </c>
      <c r="C26" s="102">
        <v>1224</v>
      </c>
      <c r="D26" s="11">
        <v>1634</v>
      </c>
      <c r="E26" s="31">
        <v>13316</v>
      </c>
      <c r="F26" s="11">
        <v>1058</v>
      </c>
      <c r="G26" s="11">
        <v>5227</v>
      </c>
      <c r="H26" s="30">
        <v>13675</v>
      </c>
      <c r="I26" s="31">
        <v>22991</v>
      </c>
      <c r="J26" s="11">
        <v>2884</v>
      </c>
      <c r="K26" s="11">
        <v>860</v>
      </c>
      <c r="L26" s="30">
        <v>1000</v>
      </c>
      <c r="M26" s="31">
        <v>1827</v>
      </c>
      <c r="N26" s="11">
        <v>11479</v>
      </c>
      <c r="O26" s="11">
        <v>811</v>
      </c>
      <c r="P26" s="30">
        <v>21528</v>
      </c>
      <c r="Q26" s="31">
        <v>783</v>
      </c>
      <c r="R26" s="11">
        <v>5041</v>
      </c>
      <c r="S26" s="11">
        <v>993</v>
      </c>
      <c r="T26" s="30">
        <v>4361</v>
      </c>
      <c r="U26" s="31">
        <v>1329</v>
      </c>
      <c r="V26" s="11">
        <v>1205</v>
      </c>
      <c r="W26" s="11">
        <v>904</v>
      </c>
      <c r="X26" s="30">
        <v>26041</v>
      </c>
      <c r="Y26" s="31">
        <v>1697</v>
      </c>
      <c r="Z26" s="11">
        <v>123</v>
      </c>
      <c r="AA26" s="11">
        <v>285</v>
      </c>
      <c r="AB26" s="30">
        <v>440</v>
      </c>
      <c r="AC26" s="31">
        <v>232</v>
      </c>
      <c r="AD26" s="11">
        <v>281</v>
      </c>
      <c r="AE26" s="11">
        <v>523</v>
      </c>
      <c r="AF26" s="30">
        <v>2867</v>
      </c>
      <c r="AG26" s="31">
        <v>1268</v>
      </c>
      <c r="AH26" s="11">
        <v>4444</v>
      </c>
      <c r="AI26" s="11">
        <v>3304</v>
      </c>
      <c r="AJ26" s="30">
        <v>2270</v>
      </c>
      <c r="AK26" s="31">
        <v>4262</v>
      </c>
      <c r="AL26" s="11">
        <v>3339</v>
      </c>
      <c r="AM26" s="11">
        <v>2318</v>
      </c>
      <c r="AN26" s="30">
        <v>2179</v>
      </c>
    </row>
    <row r="27" spans="2:40" s="1" customFormat="1">
      <c r="B27" s="9" t="s">
        <v>66</v>
      </c>
      <c r="C27" s="102">
        <v>27638</v>
      </c>
      <c r="D27" s="11">
        <v>30965</v>
      </c>
      <c r="E27" s="31">
        <v>33935</v>
      </c>
      <c r="F27" s="11">
        <v>26699</v>
      </c>
      <c r="G27" s="11">
        <v>27731</v>
      </c>
      <c r="H27" s="30">
        <v>28304</v>
      </c>
      <c r="I27" s="31">
        <v>29603</v>
      </c>
      <c r="J27" s="11">
        <v>31645</v>
      </c>
      <c r="K27" s="11">
        <v>32225</v>
      </c>
      <c r="L27" s="30">
        <v>33494</v>
      </c>
      <c r="M27" s="31">
        <v>30450</v>
      </c>
      <c r="N27" s="11">
        <v>25737</v>
      </c>
      <c r="O27" s="11">
        <v>25597</v>
      </c>
      <c r="P27" s="30">
        <v>25301</v>
      </c>
      <c r="Q27" s="31">
        <v>7437</v>
      </c>
      <c r="R27" s="11">
        <v>8110</v>
      </c>
      <c r="S27" s="11">
        <v>9126</v>
      </c>
      <c r="T27" s="30">
        <v>7508</v>
      </c>
      <c r="U27" s="31">
        <v>8654</v>
      </c>
      <c r="V27" s="11">
        <v>9512</v>
      </c>
      <c r="W27" s="11">
        <v>9516</v>
      </c>
      <c r="X27" s="30">
        <v>10216</v>
      </c>
      <c r="Y27" s="31">
        <v>10772</v>
      </c>
      <c r="Z27" s="11">
        <v>12075</v>
      </c>
      <c r="AA27" s="11">
        <v>11749</v>
      </c>
      <c r="AB27" s="30">
        <v>14525</v>
      </c>
      <c r="AC27" s="31">
        <v>37</v>
      </c>
      <c r="AD27" s="11">
        <v>59</v>
      </c>
      <c r="AE27" s="11">
        <v>81</v>
      </c>
      <c r="AF27" s="30">
        <v>101</v>
      </c>
      <c r="AG27" s="31">
        <v>128</v>
      </c>
      <c r="AH27" s="11">
        <v>159</v>
      </c>
      <c r="AI27" s="11">
        <v>182</v>
      </c>
      <c r="AJ27" s="30">
        <v>214</v>
      </c>
      <c r="AK27" s="31">
        <v>258</v>
      </c>
      <c r="AL27" s="11">
        <v>285</v>
      </c>
      <c r="AM27" s="11">
        <v>324</v>
      </c>
      <c r="AN27" s="30">
        <v>345</v>
      </c>
    </row>
    <row r="28" spans="2:40" s="1" customFormat="1">
      <c r="B28" s="9" t="s">
        <v>45</v>
      </c>
      <c r="C28" s="102">
        <v>149085</v>
      </c>
      <c r="D28" s="11">
        <v>206010</v>
      </c>
      <c r="E28" s="31">
        <v>156884</v>
      </c>
      <c r="F28" s="11">
        <v>111593</v>
      </c>
      <c r="G28" s="11">
        <v>120633</v>
      </c>
      <c r="H28" s="30">
        <v>117130</v>
      </c>
      <c r="I28" s="31">
        <v>86080</v>
      </c>
      <c r="J28" s="11">
        <v>113100</v>
      </c>
      <c r="K28" s="11">
        <v>640541</v>
      </c>
      <c r="L28" s="30">
        <v>88123</v>
      </c>
      <c r="M28" s="31">
        <v>79705</v>
      </c>
      <c r="N28" s="11">
        <v>94596</v>
      </c>
      <c r="O28" s="11">
        <v>76116</v>
      </c>
      <c r="P28" s="30">
        <v>92334</v>
      </c>
      <c r="Q28" s="31">
        <v>48377</v>
      </c>
      <c r="R28" s="11">
        <v>41601</v>
      </c>
      <c r="S28" s="11">
        <v>32842</v>
      </c>
      <c r="T28" s="30">
        <v>48887</v>
      </c>
      <c r="U28" s="31">
        <v>54167</v>
      </c>
      <c r="V28" s="11">
        <v>39884</v>
      </c>
      <c r="W28" s="11">
        <v>44012</v>
      </c>
      <c r="X28" s="30">
        <v>49163</v>
      </c>
      <c r="Y28" s="31">
        <v>19676</v>
      </c>
      <c r="Z28" s="11">
        <v>18600</v>
      </c>
      <c r="AA28" s="11">
        <v>16749</v>
      </c>
      <c r="AB28" s="30">
        <v>20386</v>
      </c>
      <c r="AC28" s="31">
        <v>23744</v>
      </c>
      <c r="AD28" s="11">
        <v>31849</v>
      </c>
      <c r="AE28" s="11">
        <v>20084</v>
      </c>
      <c r="AF28" s="30">
        <v>22332</v>
      </c>
      <c r="AG28" s="31">
        <v>21785</v>
      </c>
      <c r="AH28" s="11">
        <v>19988</v>
      </c>
      <c r="AI28" s="11">
        <v>18780</v>
      </c>
      <c r="AJ28" s="30">
        <v>21881</v>
      </c>
      <c r="AK28" s="31">
        <v>22435</v>
      </c>
      <c r="AL28" s="11">
        <v>20671</v>
      </c>
      <c r="AM28" s="11">
        <v>22915</v>
      </c>
      <c r="AN28" s="30">
        <v>61772</v>
      </c>
    </row>
    <row r="29" spans="2:40" s="1" customFormat="1">
      <c r="B29" s="9" t="s">
        <v>46</v>
      </c>
      <c r="C29" s="102">
        <v>3469</v>
      </c>
      <c r="D29" s="11">
        <v>3449</v>
      </c>
      <c r="E29" s="31">
        <v>3530</v>
      </c>
      <c r="F29" s="11">
        <v>3717</v>
      </c>
      <c r="G29" s="11">
        <v>3749</v>
      </c>
      <c r="H29" s="30">
        <v>3733</v>
      </c>
      <c r="I29" s="31">
        <v>3892</v>
      </c>
      <c r="J29" s="11">
        <v>4920</v>
      </c>
      <c r="K29" s="11">
        <v>4261</v>
      </c>
      <c r="L29" s="30">
        <v>4055</v>
      </c>
      <c r="M29" s="31">
        <v>4256</v>
      </c>
      <c r="N29" s="11">
        <v>4402</v>
      </c>
      <c r="O29" s="11">
        <v>4245</v>
      </c>
      <c r="P29" s="30">
        <v>3612</v>
      </c>
      <c r="Q29" s="31">
        <v>4965</v>
      </c>
      <c r="R29" s="11">
        <v>6004</v>
      </c>
      <c r="S29" s="11">
        <v>6287</v>
      </c>
      <c r="T29" s="30">
        <v>6855</v>
      </c>
      <c r="U29" s="31">
        <v>7939</v>
      </c>
      <c r="V29" s="11">
        <v>4078</v>
      </c>
      <c r="W29" s="11">
        <v>4064</v>
      </c>
      <c r="X29" s="30">
        <v>3152</v>
      </c>
      <c r="Y29" s="31">
        <v>3129</v>
      </c>
      <c r="Z29" s="11">
        <v>3300</v>
      </c>
      <c r="AA29" s="11">
        <v>2757</v>
      </c>
      <c r="AB29" s="30">
        <v>2502</v>
      </c>
      <c r="AC29" s="31">
        <v>1980</v>
      </c>
      <c r="AD29" s="11">
        <v>1795</v>
      </c>
      <c r="AE29" s="11">
        <v>3060</v>
      </c>
      <c r="AF29" s="30">
        <v>1759</v>
      </c>
      <c r="AG29" s="31">
        <v>1666</v>
      </c>
      <c r="AH29" s="11">
        <v>829</v>
      </c>
      <c r="AI29" s="11">
        <v>827</v>
      </c>
      <c r="AJ29" s="30">
        <v>922</v>
      </c>
      <c r="AK29" s="31">
        <v>948</v>
      </c>
      <c r="AL29" s="11">
        <v>907</v>
      </c>
      <c r="AM29" s="11">
        <v>1218</v>
      </c>
      <c r="AN29" s="30">
        <v>875</v>
      </c>
    </row>
    <row r="30" spans="2:40" s="1" customFormat="1">
      <c r="B30" s="9" t="s">
        <v>47</v>
      </c>
      <c r="C30" s="102">
        <v>75896</v>
      </c>
      <c r="D30" s="11">
        <v>75496</v>
      </c>
      <c r="E30" s="31">
        <v>61238</v>
      </c>
      <c r="F30" s="11">
        <v>69119</v>
      </c>
      <c r="G30" s="11">
        <v>58902</v>
      </c>
      <c r="H30" s="30">
        <v>71101</v>
      </c>
      <c r="I30" s="31">
        <v>62949</v>
      </c>
      <c r="J30" s="11">
        <v>77354</v>
      </c>
      <c r="K30" s="11">
        <v>77499</v>
      </c>
      <c r="L30" s="30">
        <v>73441</v>
      </c>
      <c r="M30" s="31">
        <v>58736</v>
      </c>
      <c r="N30" s="11">
        <v>75308</v>
      </c>
      <c r="O30" s="11">
        <v>62998</v>
      </c>
      <c r="P30" s="30">
        <v>35109</v>
      </c>
      <c r="Q30" s="31">
        <v>32419</v>
      </c>
      <c r="R30" s="11">
        <v>44173</v>
      </c>
      <c r="S30" s="11">
        <v>37374</v>
      </c>
      <c r="T30" s="30">
        <v>35002</v>
      </c>
      <c r="U30" s="31">
        <v>23257</v>
      </c>
      <c r="V30" s="11">
        <v>22897</v>
      </c>
      <c r="W30" s="11">
        <v>14826</v>
      </c>
      <c r="X30" s="30">
        <v>17252</v>
      </c>
      <c r="Y30" s="31">
        <v>15561</v>
      </c>
      <c r="Z30" s="11">
        <v>18994</v>
      </c>
      <c r="AA30" s="11">
        <v>13791</v>
      </c>
      <c r="AB30" s="30">
        <v>12635</v>
      </c>
      <c r="AC30" s="31">
        <v>12857</v>
      </c>
      <c r="AD30" s="11">
        <v>12834</v>
      </c>
      <c r="AE30" s="11">
        <v>14933</v>
      </c>
      <c r="AF30" s="30">
        <v>12173</v>
      </c>
      <c r="AG30" s="31">
        <v>10210</v>
      </c>
      <c r="AH30" s="11">
        <v>17245</v>
      </c>
      <c r="AI30" s="11">
        <v>14662</v>
      </c>
      <c r="AJ30" s="30">
        <v>14953</v>
      </c>
      <c r="AK30" s="31">
        <v>13044</v>
      </c>
      <c r="AL30" s="11">
        <v>10043</v>
      </c>
      <c r="AM30" s="11">
        <v>6517</v>
      </c>
      <c r="AN30" s="30">
        <v>9520</v>
      </c>
    </row>
    <row r="31" spans="2:40" s="1" customFormat="1">
      <c r="B31" s="62" t="s">
        <v>48</v>
      </c>
      <c r="C31" s="63">
        <f t="shared" ref="C31:D31" si="10">SUM(C24:C30)</f>
        <v>5553215</v>
      </c>
      <c r="D31" s="64">
        <f t="shared" si="10"/>
        <v>5269702</v>
      </c>
      <c r="E31" s="72">
        <f t="shared" ref="E31" si="11">SUM(E24:E30)</f>
        <v>4641991</v>
      </c>
      <c r="F31" s="64">
        <f t="shared" ref="F31" si="12">SUM(F24:F30)</f>
        <v>3929310</v>
      </c>
      <c r="G31" s="64">
        <f t="shared" ref="G31:AN31" si="13">SUM(G24:G30)</f>
        <v>3592397</v>
      </c>
      <c r="H31" s="71">
        <f t="shared" si="13"/>
        <v>3336827</v>
      </c>
      <c r="I31" s="72">
        <f t="shared" si="13"/>
        <v>2953995</v>
      </c>
      <c r="J31" s="64">
        <f t="shared" si="13"/>
        <v>2926278</v>
      </c>
      <c r="K31" s="64">
        <f t="shared" si="13"/>
        <v>3310062</v>
      </c>
      <c r="L31" s="71">
        <f t="shared" si="13"/>
        <v>2706067</v>
      </c>
      <c r="M31" s="72">
        <f t="shared" si="13"/>
        <v>2608254</v>
      </c>
      <c r="N31" s="64">
        <f t="shared" si="13"/>
        <v>2714148</v>
      </c>
      <c r="O31" s="64">
        <f t="shared" si="13"/>
        <v>2456693</v>
      </c>
      <c r="P31" s="71">
        <f t="shared" si="13"/>
        <v>2457356</v>
      </c>
      <c r="Q31" s="72">
        <f t="shared" si="13"/>
        <v>2232183</v>
      </c>
      <c r="R31" s="64">
        <f t="shared" si="13"/>
        <v>2132183</v>
      </c>
      <c r="S31" s="64">
        <f t="shared" si="13"/>
        <v>1979087</v>
      </c>
      <c r="T31" s="71">
        <f t="shared" si="13"/>
        <v>1835702</v>
      </c>
      <c r="U31" s="72">
        <f t="shared" si="13"/>
        <v>1395221</v>
      </c>
      <c r="V31" s="64">
        <f t="shared" si="13"/>
        <v>1096391</v>
      </c>
      <c r="W31" s="64">
        <f t="shared" si="13"/>
        <v>998800</v>
      </c>
      <c r="X31" s="71">
        <f t="shared" si="13"/>
        <v>816161</v>
      </c>
      <c r="Y31" s="72">
        <f t="shared" si="13"/>
        <v>648156</v>
      </c>
      <c r="Z31" s="64">
        <f t="shared" si="13"/>
        <v>650086</v>
      </c>
      <c r="AA31" s="64">
        <f t="shared" si="13"/>
        <v>589716</v>
      </c>
      <c r="AB31" s="71">
        <f t="shared" si="13"/>
        <v>567114</v>
      </c>
      <c r="AC31" s="72">
        <f t="shared" si="13"/>
        <v>514918</v>
      </c>
      <c r="AD31" s="64">
        <f t="shared" si="13"/>
        <v>482935</v>
      </c>
      <c r="AE31" s="64">
        <f t="shared" si="13"/>
        <v>480095</v>
      </c>
      <c r="AF31" s="71">
        <f t="shared" si="13"/>
        <v>461511</v>
      </c>
      <c r="AG31" s="72">
        <f t="shared" si="13"/>
        <v>497362</v>
      </c>
      <c r="AH31" s="64">
        <f t="shared" si="13"/>
        <v>529476</v>
      </c>
      <c r="AI31" s="64">
        <f t="shared" si="13"/>
        <v>521943</v>
      </c>
      <c r="AJ31" s="71">
        <f t="shared" si="13"/>
        <v>487144</v>
      </c>
      <c r="AK31" s="72">
        <f t="shared" si="13"/>
        <v>440860</v>
      </c>
      <c r="AL31" s="64">
        <f t="shared" si="13"/>
        <v>386887</v>
      </c>
      <c r="AM31" s="64">
        <f t="shared" si="13"/>
        <v>364137</v>
      </c>
      <c r="AN31" s="71">
        <f t="shared" si="13"/>
        <v>403549</v>
      </c>
    </row>
    <row r="32" spans="2:40" s="1" customFormat="1" ht="6.75" customHeight="1">
      <c r="B32" s="60"/>
      <c r="C32" s="65"/>
      <c r="D32" s="66"/>
      <c r="E32" s="42"/>
      <c r="F32" s="16"/>
      <c r="G32" s="16"/>
      <c r="H32" s="43"/>
      <c r="I32" s="42"/>
      <c r="J32" s="16"/>
      <c r="K32" s="16"/>
      <c r="L32" s="43"/>
      <c r="M32" s="42"/>
      <c r="N32" s="16"/>
      <c r="O32" s="16"/>
      <c r="P32" s="43"/>
      <c r="Q32" s="42"/>
      <c r="R32" s="16"/>
      <c r="S32" s="16"/>
      <c r="T32" s="43"/>
      <c r="U32" s="42"/>
      <c r="V32" s="16"/>
      <c r="W32" s="16"/>
      <c r="X32" s="43"/>
      <c r="Y32" s="42"/>
      <c r="Z32" s="16"/>
      <c r="AA32" s="16"/>
      <c r="AB32" s="43"/>
      <c r="AC32" s="42"/>
      <c r="AD32" s="16"/>
      <c r="AE32" s="16"/>
      <c r="AF32" s="43"/>
      <c r="AG32" s="42"/>
      <c r="AH32" s="16"/>
      <c r="AI32" s="16"/>
      <c r="AJ32" s="43"/>
      <c r="AK32" s="42"/>
      <c r="AL32" s="16"/>
      <c r="AM32" s="16"/>
      <c r="AN32" s="43"/>
    </row>
    <row r="33" spans="2:40" s="1" customFormat="1">
      <c r="B33" s="60" t="s">
        <v>49</v>
      </c>
      <c r="C33" s="65"/>
      <c r="D33" s="66"/>
      <c r="E33" s="31"/>
      <c r="F33" s="11"/>
      <c r="G33" s="11"/>
      <c r="H33" s="30"/>
      <c r="I33" s="31"/>
      <c r="J33" s="11"/>
      <c r="K33" s="11"/>
      <c r="L33" s="30"/>
      <c r="M33" s="31"/>
      <c r="N33" s="11"/>
      <c r="O33" s="11"/>
      <c r="P33" s="30"/>
      <c r="Q33" s="31"/>
      <c r="R33" s="11"/>
      <c r="S33" s="11"/>
      <c r="T33" s="30"/>
      <c r="U33" s="31"/>
      <c r="V33" s="11"/>
      <c r="W33" s="11"/>
      <c r="X33" s="30"/>
      <c r="Y33" s="31"/>
      <c r="Z33" s="11"/>
      <c r="AA33" s="11"/>
      <c r="AB33" s="30"/>
      <c r="AC33" s="31"/>
      <c r="AD33" s="11"/>
      <c r="AE33" s="11"/>
      <c r="AF33" s="30"/>
      <c r="AG33" s="31"/>
      <c r="AH33" s="11"/>
      <c r="AI33" s="11"/>
      <c r="AJ33" s="30"/>
      <c r="AK33" s="31"/>
      <c r="AL33" s="11"/>
      <c r="AM33" s="11"/>
      <c r="AN33" s="30"/>
    </row>
    <row r="34" spans="2:40" s="1" customFormat="1">
      <c r="B34" s="9" t="s">
        <v>50</v>
      </c>
      <c r="C34" s="102">
        <v>5878</v>
      </c>
      <c r="D34" s="11">
        <v>5878</v>
      </c>
      <c r="E34" s="31">
        <v>5878</v>
      </c>
      <c r="F34" s="11">
        <v>5878</v>
      </c>
      <c r="G34" s="11">
        <v>5878</v>
      </c>
      <c r="H34" s="30">
        <v>5878</v>
      </c>
      <c r="I34" s="31">
        <v>5878</v>
      </c>
      <c r="J34" s="11">
        <v>5869</v>
      </c>
      <c r="K34" s="11">
        <v>5869</v>
      </c>
      <c r="L34" s="30">
        <v>5869</v>
      </c>
      <c r="M34" s="31">
        <v>5869</v>
      </c>
      <c r="N34" s="11">
        <v>5869</v>
      </c>
      <c r="O34" s="11">
        <v>5869</v>
      </c>
      <c r="P34" s="30">
        <v>5869</v>
      </c>
      <c r="Q34" s="31">
        <v>5869</v>
      </c>
      <c r="R34" s="11">
        <v>5869</v>
      </c>
      <c r="S34" s="11">
        <v>5869</v>
      </c>
      <c r="T34" s="30">
        <v>5869</v>
      </c>
      <c r="U34" s="31">
        <v>5869</v>
      </c>
      <c r="V34" s="11">
        <v>5869</v>
      </c>
      <c r="W34" s="11">
        <v>5869</v>
      </c>
      <c r="X34" s="30">
        <v>5869</v>
      </c>
      <c r="Y34" s="31">
        <v>5869</v>
      </c>
      <c r="Z34" s="11">
        <v>5869</v>
      </c>
      <c r="AA34" s="11">
        <v>5869</v>
      </c>
      <c r="AB34" s="30">
        <v>5869</v>
      </c>
      <c r="AC34" s="31">
        <v>5869</v>
      </c>
      <c r="AD34" s="11">
        <v>5869</v>
      </c>
      <c r="AE34" s="11">
        <v>5869</v>
      </c>
      <c r="AF34" s="30">
        <v>5869</v>
      </c>
      <c r="AG34" s="31">
        <v>5869</v>
      </c>
      <c r="AH34" s="11">
        <v>5869</v>
      </c>
      <c r="AI34" s="11">
        <v>5869</v>
      </c>
      <c r="AJ34" s="30">
        <v>5869</v>
      </c>
      <c r="AK34" s="31">
        <v>5869</v>
      </c>
      <c r="AL34" s="11">
        <v>5869</v>
      </c>
      <c r="AM34" s="11">
        <v>5869</v>
      </c>
      <c r="AN34" s="30">
        <v>5869</v>
      </c>
    </row>
    <row r="35" spans="2:40" s="1" customFormat="1">
      <c r="B35" s="9" t="s">
        <v>51</v>
      </c>
      <c r="C35" s="102">
        <v>71608</v>
      </c>
      <c r="D35" s="11">
        <v>71608</v>
      </c>
      <c r="E35" s="31">
        <v>71608</v>
      </c>
      <c r="F35" s="11">
        <v>71608</v>
      </c>
      <c r="G35" s="11">
        <v>71608</v>
      </c>
      <c r="H35" s="30">
        <v>71608</v>
      </c>
      <c r="I35" s="31">
        <v>71608</v>
      </c>
      <c r="J35" s="11">
        <v>71608</v>
      </c>
      <c r="K35" s="11">
        <v>71608</v>
      </c>
      <c r="L35" s="30">
        <v>71608</v>
      </c>
      <c r="M35" s="31">
        <v>71608</v>
      </c>
      <c r="N35" s="11">
        <v>71608</v>
      </c>
      <c r="O35" s="11">
        <v>71608</v>
      </c>
      <c r="P35" s="30">
        <v>71608</v>
      </c>
      <c r="Q35" s="31">
        <v>71608</v>
      </c>
      <c r="R35" s="11">
        <v>71608</v>
      </c>
      <c r="S35" s="11">
        <v>71608</v>
      </c>
      <c r="T35" s="30">
        <v>71608</v>
      </c>
      <c r="U35" s="31">
        <v>71608</v>
      </c>
      <c r="V35" s="11">
        <v>71608</v>
      </c>
      <c r="W35" s="11">
        <v>71608</v>
      </c>
      <c r="X35" s="30">
        <v>71608</v>
      </c>
      <c r="Y35" s="31">
        <v>71608</v>
      </c>
      <c r="Z35" s="11">
        <v>71608</v>
      </c>
      <c r="AA35" s="11">
        <v>71608</v>
      </c>
      <c r="AB35" s="30">
        <v>71608</v>
      </c>
      <c r="AC35" s="31">
        <v>71608</v>
      </c>
      <c r="AD35" s="11">
        <v>71608</v>
      </c>
      <c r="AE35" s="11">
        <v>71608</v>
      </c>
      <c r="AF35" s="30">
        <v>71608</v>
      </c>
      <c r="AG35" s="31">
        <v>71608</v>
      </c>
      <c r="AH35" s="11">
        <v>71608</v>
      </c>
      <c r="AI35" s="11">
        <v>71608</v>
      </c>
      <c r="AJ35" s="30">
        <v>71608</v>
      </c>
      <c r="AK35" s="31">
        <v>71608</v>
      </c>
      <c r="AL35" s="11">
        <v>71608</v>
      </c>
      <c r="AM35" s="11">
        <v>71608</v>
      </c>
      <c r="AN35" s="30">
        <v>71608</v>
      </c>
    </row>
    <row r="36" spans="2:40" s="1" customFormat="1">
      <c r="B36" s="9" t="s">
        <v>52</v>
      </c>
      <c r="C36" s="102">
        <v>1270800</v>
      </c>
      <c r="D36" s="11">
        <v>1061213</v>
      </c>
      <c r="E36" s="31">
        <v>1059614</v>
      </c>
      <c r="F36" s="11">
        <v>1058134</v>
      </c>
      <c r="G36" s="11">
        <v>1056088</v>
      </c>
      <c r="H36" s="30">
        <v>864731</v>
      </c>
      <c r="I36" s="31">
        <v>863166</v>
      </c>
      <c r="J36" s="11">
        <v>848635</v>
      </c>
      <c r="K36" s="11">
        <v>848635</v>
      </c>
      <c r="L36" s="30">
        <v>657555</v>
      </c>
      <c r="M36" s="31">
        <v>657555</v>
      </c>
      <c r="N36" s="11">
        <v>657555</v>
      </c>
      <c r="O36" s="11">
        <v>657555</v>
      </c>
      <c r="P36" s="30">
        <v>598789</v>
      </c>
      <c r="Q36" s="31">
        <v>598789</v>
      </c>
      <c r="R36" s="11">
        <v>598789</v>
      </c>
      <c r="S36" s="11">
        <v>598789</v>
      </c>
      <c r="T36" s="30">
        <v>390730</v>
      </c>
      <c r="U36" s="31">
        <v>390730</v>
      </c>
      <c r="V36" s="11">
        <v>390730</v>
      </c>
      <c r="W36" s="11">
        <v>390730</v>
      </c>
      <c r="X36" s="30">
        <v>364757</v>
      </c>
      <c r="Y36" s="31">
        <v>364757</v>
      </c>
      <c r="Z36" s="11">
        <v>364757</v>
      </c>
      <c r="AA36" s="11">
        <v>364757</v>
      </c>
      <c r="AB36" s="30">
        <v>334898</v>
      </c>
      <c r="AC36" s="31">
        <v>334898</v>
      </c>
      <c r="AD36" s="11">
        <v>334898</v>
      </c>
      <c r="AE36" s="11">
        <v>334898</v>
      </c>
      <c r="AF36" s="30">
        <v>247992</v>
      </c>
      <c r="AG36" s="31">
        <v>247992</v>
      </c>
      <c r="AH36" s="11">
        <v>247992</v>
      </c>
      <c r="AI36" s="11">
        <v>247992</v>
      </c>
      <c r="AJ36" s="30">
        <v>212554</v>
      </c>
      <c r="AK36" s="31">
        <v>212554</v>
      </c>
      <c r="AL36" s="11">
        <v>212554</v>
      </c>
      <c r="AM36" s="11">
        <v>212554</v>
      </c>
      <c r="AN36" s="30">
        <v>212554</v>
      </c>
    </row>
    <row r="37" spans="2:40" s="1" customFormat="1">
      <c r="B37" s="9" t="s">
        <v>53</v>
      </c>
      <c r="C37" s="102">
        <v>-10670</v>
      </c>
      <c r="D37" s="11">
        <v>-9257</v>
      </c>
      <c r="E37" s="31">
        <v>-4074</v>
      </c>
      <c r="F37" s="11">
        <v>-7729</v>
      </c>
      <c r="G37" s="11">
        <v>-5246</v>
      </c>
      <c r="H37" s="30">
        <v>-7094</v>
      </c>
      <c r="I37" s="31">
        <v>-6595</v>
      </c>
      <c r="J37" s="11">
        <v>-584</v>
      </c>
      <c r="K37" s="11">
        <v>-3662</v>
      </c>
      <c r="L37" s="30">
        <v>-470</v>
      </c>
      <c r="M37" s="31">
        <v>40</v>
      </c>
      <c r="N37" s="11">
        <v>6640</v>
      </c>
      <c r="O37" s="11">
        <v>1970</v>
      </c>
      <c r="P37" s="30">
        <v>668</v>
      </c>
      <c r="Q37" s="31">
        <v>-449</v>
      </c>
      <c r="R37" s="11">
        <v>-256</v>
      </c>
      <c r="S37" s="11">
        <v>-1572</v>
      </c>
      <c r="T37" s="30">
        <v>315</v>
      </c>
      <c r="U37" s="31">
        <v>9</v>
      </c>
      <c r="V37" s="11">
        <v>-1475</v>
      </c>
      <c r="W37" s="11">
        <v>-1623</v>
      </c>
      <c r="X37" s="30">
        <v>-218</v>
      </c>
      <c r="Y37" s="31">
        <v>-23637</v>
      </c>
      <c r="Z37" s="11">
        <v>-20672</v>
      </c>
      <c r="AA37" s="11">
        <v>-23984</v>
      </c>
      <c r="AB37" s="30">
        <v>-21898</v>
      </c>
      <c r="AC37" s="31">
        <v>-21479</v>
      </c>
      <c r="AD37" s="11">
        <v>-24674</v>
      </c>
      <c r="AE37" s="11">
        <v>-17360</v>
      </c>
      <c r="AF37" s="30">
        <v>-17398</v>
      </c>
      <c r="AG37" s="31">
        <v>-15906</v>
      </c>
      <c r="AH37" s="11">
        <v>-11553</v>
      </c>
      <c r="AI37" s="11">
        <v>-11668</v>
      </c>
      <c r="AJ37" s="30">
        <v>-10268</v>
      </c>
      <c r="AK37" s="31">
        <v>-4945</v>
      </c>
      <c r="AL37" s="11">
        <v>-3659</v>
      </c>
      <c r="AM37" s="11">
        <v>954</v>
      </c>
      <c r="AN37" s="30">
        <v>-1231</v>
      </c>
    </row>
    <row r="38" spans="2:40" s="1" customFormat="1">
      <c r="B38" s="9" t="s">
        <v>54</v>
      </c>
      <c r="C38" s="102">
        <v>425364</v>
      </c>
      <c r="D38" s="11">
        <v>1064441</v>
      </c>
      <c r="E38" s="31">
        <v>870495</v>
      </c>
      <c r="F38" s="11">
        <v>680468</v>
      </c>
      <c r="G38" s="11">
        <v>476570</v>
      </c>
      <c r="H38" s="30">
        <v>1103374</v>
      </c>
      <c r="I38" s="31">
        <v>800606</v>
      </c>
      <c r="J38" s="11">
        <v>551557</v>
      </c>
      <c r="K38" s="11">
        <v>430430</v>
      </c>
      <c r="L38" s="30">
        <v>1073811</v>
      </c>
      <c r="M38" s="31">
        <v>770997</v>
      </c>
      <c r="N38" s="11">
        <v>720691</v>
      </c>
      <c r="O38" s="11">
        <v>484472</v>
      </c>
      <c r="P38" s="30">
        <v>492382</v>
      </c>
      <c r="Q38" s="31">
        <v>239743</v>
      </c>
      <c r="R38" s="11">
        <v>171224</v>
      </c>
      <c r="S38" s="11">
        <v>66919</v>
      </c>
      <c r="T38" s="30">
        <v>509140</v>
      </c>
      <c r="U38" s="31">
        <v>420089</v>
      </c>
      <c r="V38" s="11">
        <v>379858</v>
      </c>
      <c r="W38" s="11">
        <v>311461</v>
      </c>
      <c r="X38" s="30">
        <v>248116</v>
      </c>
      <c r="Y38" s="31">
        <v>72147</v>
      </c>
      <c r="Z38" s="11">
        <v>35109</v>
      </c>
      <c r="AA38" s="11">
        <v>19602</v>
      </c>
      <c r="AB38" s="30">
        <v>65023</v>
      </c>
      <c r="AC38" s="31">
        <v>64260</v>
      </c>
      <c r="AD38" s="11">
        <v>101371</v>
      </c>
      <c r="AE38" s="11">
        <v>104275</v>
      </c>
      <c r="AF38" s="30">
        <v>150266</v>
      </c>
      <c r="AG38" s="31">
        <v>90779</v>
      </c>
      <c r="AH38" s="11">
        <v>58506</v>
      </c>
      <c r="AI38" s="11">
        <v>27164</v>
      </c>
      <c r="AJ38" s="30">
        <v>81447</v>
      </c>
      <c r="AK38" s="31">
        <v>70807</v>
      </c>
      <c r="AL38" s="11">
        <v>20385</v>
      </c>
      <c r="AM38" s="11">
        <v>16147</v>
      </c>
      <c r="AN38" s="30">
        <v>24959</v>
      </c>
    </row>
    <row r="39" spans="2:40" s="1" customFormat="1">
      <c r="B39" s="62" t="s">
        <v>55</v>
      </c>
      <c r="C39" s="63">
        <f>SUM(C34:C38)</f>
        <v>1762980</v>
      </c>
      <c r="D39" s="64">
        <f>SUM(D34:D38)</f>
        <v>2193883</v>
      </c>
      <c r="E39" s="72">
        <f>SUM(E34:E38)</f>
        <v>2003521</v>
      </c>
      <c r="F39" s="64">
        <f>SUM(F34:F38)</f>
        <v>1808359</v>
      </c>
      <c r="G39" s="64">
        <f>SUM(G34:G38)</f>
        <v>1604898</v>
      </c>
      <c r="H39" s="71">
        <f t="shared" ref="H39:AN39" si="14">SUM(H34:H38)</f>
        <v>2038497</v>
      </c>
      <c r="I39" s="72">
        <f t="shared" si="14"/>
        <v>1734663</v>
      </c>
      <c r="J39" s="64">
        <f t="shared" si="14"/>
        <v>1477085</v>
      </c>
      <c r="K39" s="64">
        <f t="shared" si="14"/>
        <v>1352880</v>
      </c>
      <c r="L39" s="71">
        <f t="shared" si="14"/>
        <v>1808373</v>
      </c>
      <c r="M39" s="72">
        <f t="shared" si="14"/>
        <v>1506069</v>
      </c>
      <c r="N39" s="64">
        <f t="shared" si="14"/>
        <v>1462363</v>
      </c>
      <c r="O39" s="64">
        <f t="shared" si="14"/>
        <v>1221474</v>
      </c>
      <c r="P39" s="71">
        <f t="shared" si="14"/>
        <v>1169316</v>
      </c>
      <c r="Q39" s="72">
        <f t="shared" si="14"/>
        <v>915560</v>
      </c>
      <c r="R39" s="64">
        <f t="shared" si="14"/>
        <v>847234</v>
      </c>
      <c r="S39" s="64">
        <f t="shared" si="14"/>
        <v>741613</v>
      </c>
      <c r="T39" s="71">
        <f t="shared" si="14"/>
        <v>977662</v>
      </c>
      <c r="U39" s="72">
        <f t="shared" si="14"/>
        <v>888305</v>
      </c>
      <c r="V39" s="64">
        <f t="shared" si="14"/>
        <v>846590</v>
      </c>
      <c r="W39" s="64">
        <f t="shared" si="14"/>
        <v>778045</v>
      </c>
      <c r="X39" s="71">
        <f t="shared" si="14"/>
        <v>690132</v>
      </c>
      <c r="Y39" s="72">
        <f t="shared" si="14"/>
        <v>490744</v>
      </c>
      <c r="Z39" s="64">
        <f t="shared" si="14"/>
        <v>456671</v>
      </c>
      <c r="AA39" s="64">
        <f t="shared" si="14"/>
        <v>437852</v>
      </c>
      <c r="AB39" s="71">
        <f t="shared" si="14"/>
        <v>455500</v>
      </c>
      <c r="AC39" s="72">
        <f t="shared" si="14"/>
        <v>455156</v>
      </c>
      <c r="AD39" s="64">
        <f t="shared" si="14"/>
        <v>489072</v>
      </c>
      <c r="AE39" s="64">
        <f t="shared" si="14"/>
        <v>499290</v>
      </c>
      <c r="AF39" s="71">
        <f t="shared" si="14"/>
        <v>458337</v>
      </c>
      <c r="AG39" s="72">
        <f t="shared" si="14"/>
        <v>400342</v>
      </c>
      <c r="AH39" s="64">
        <f t="shared" si="14"/>
        <v>372422</v>
      </c>
      <c r="AI39" s="64">
        <f t="shared" si="14"/>
        <v>340965</v>
      </c>
      <c r="AJ39" s="71">
        <f t="shared" si="14"/>
        <v>361210</v>
      </c>
      <c r="AK39" s="72">
        <f t="shared" si="14"/>
        <v>355893</v>
      </c>
      <c r="AL39" s="64">
        <f t="shared" si="14"/>
        <v>306757</v>
      </c>
      <c r="AM39" s="64">
        <f t="shared" si="14"/>
        <v>307132</v>
      </c>
      <c r="AN39" s="71">
        <f t="shared" si="14"/>
        <v>313759</v>
      </c>
    </row>
    <row r="40" spans="2:40" s="1" customFormat="1">
      <c r="B40" s="62" t="s">
        <v>107</v>
      </c>
      <c r="C40" s="106">
        <v>227</v>
      </c>
      <c r="D40" s="64">
        <v>232</v>
      </c>
      <c r="E40" s="72">
        <v>120</v>
      </c>
      <c r="F40" s="64">
        <v>143</v>
      </c>
      <c r="G40" s="64">
        <v>212</v>
      </c>
      <c r="H40" s="71">
        <v>249</v>
      </c>
      <c r="I40" s="72">
        <v>0</v>
      </c>
      <c r="J40" s="64">
        <v>0</v>
      </c>
      <c r="K40" s="64">
        <v>0</v>
      </c>
      <c r="L40" s="71">
        <v>0</v>
      </c>
      <c r="M40" s="72">
        <v>0</v>
      </c>
      <c r="N40" s="64">
        <v>0</v>
      </c>
      <c r="O40" s="64">
        <v>0</v>
      </c>
      <c r="P40" s="71">
        <v>0</v>
      </c>
      <c r="Q40" s="72">
        <v>0</v>
      </c>
      <c r="R40" s="64">
        <v>0</v>
      </c>
      <c r="S40" s="64">
        <v>0</v>
      </c>
      <c r="T40" s="71">
        <v>0</v>
      </c>
      <c r="U40" s="72">
        <v>0</v>
      </c>
      <c r="V40" s="64">
        <v>0</v>
      </c>
      <c r="W40" s="64">
        <v>0</v>
      </c>
      <c r="X40" s="71">
        <v>0</v>
      </c>
      <c r="Y40" s="72">
        <v>0</v>
      </c>
      <c r="Z40" s="64">
        <v>0</v>
      </c>
      <c r="AA40" s="64">
        <v>0</v>
      </c>
      <c r="AB40" s="71">
        <v>0</v>
      </c>
      <c r="AC40" s="72">
        <v>0</v>
      </c>
      <c r="AD40" s="64">
        <v>0</v>
      </c>
      <c r="AE40" s="64">
        <v>0</v>
      </c>
      <c r="AF40" s="71">
        <v>0</v>
      </c>
      <c r="AG40" s="72">
        <v>0</v>
      </c>
      <c r="AH40" s="64">
        <v>0</v>
      </c>
      <c r="AI40" s="64">
        <v>0</v>
      </c>
      <c r="AJ40" s="71">
        <v>0</v>
      </c>
      <c r="AK40" s="72">
        <v>0</v>
      </c>
      <c r="AL40" s="64">
        <v>0</v>
      </c>
      <c r="AM40" s="64">
        <v>0</v>
      </c>
      <c r="AN40" s="71">
        <v>0</v>
      </c>
    </row>
    <row r="41" spans="2:40" s="1" customFormat="1">
      <c r="B41" s="62" t="s">
        <v>56</v>
      </c>
      <c r="C41" s="63">
        <f>C39+C40</f>
        <v>1763207</v>
      </c>
      <c r="D41" s="64">
        <f>D39+D40</f>
        <v>2194115</v>
      </c>
      <c r="E41" s="72">
        <f>E39+E40</f>
        <v>2003641</v>
      </c>
      <c r="F41" s="64">
        <f>F39+F40</f>
        <v>1808502</v>
      </c>
      <c r="G41" s="64">
        <f t="shared" ref="G41:AN41" si="15">G39+G40</f>
        <v>1605110</v>
      </c>
      <c r="H41" s="71">
        <f t="shared" si="15"/>
        <v>2038746</v>
      </c>
      <c r="I41" s="72">
        <f t="shared" si="15"/>
        <v>1734663</v>
      </c>
      <c r="J41" s="64">
        <f t="shared" si="15"/>
        <v>1477085</v>
      </c>
      <c r="K41" s="64">
        <f t="shared" si="15"/>
        <v>1352880</v>
      </c>
      <c r="L41" s="71">
        <f t="shared" si="15"/>
        <v>1808373</v>
      </c>
      <c r="M41" s="72">
        <f t="shared" si="15"/>
        <v>1506069</v>
      </c>
      <c r="N41" s="64">
        <f t="shared" si="15"/>
        <v>1462363</v>
      </c>
      <c r="O41" s="64">
        <f t="shared" si="15"/>
        <v>1221474</v>
      </c>
      <c r="P41" s="71">
        <f t="shared" si="15"/>
        <v>1169316</v>
      </c>
      <c r="Q41" s="72">
        <f t="shared" si="15"/>
        <v>915560</v>
      </c>
      <c r="R41" s="64">
        <f t="shared" si="15"/>
        <v>847234</v>
      </c>
      <c r="S41" s="64">
        <f t="shared" si="15"/>
        <v>741613</v>
      </c>
      <c r="T41" s="71">
        <f t="shared" si="15"/>
        <v>977662</v>
      </c>
      <c r="U41" s="72">
        <f t="shared" si="15"/>
        <v>888305</v>
      </c>
      <c r="V41" s="64">
        <f t="shared" si="15"/>
        <v>846590</v>
      </c>
      <c r="W41" s="64">
        <f t="shared" si="15"/>
        <v>778045</v>
      </c>
      <c r="X41" s="71">
        <f t="shared" si="15"/>
        <v>690132</v>
      </c>
      <c r="Y41" s="72">
        <f t="shared" si="15"/>
        <v>490744</v>
      </c>
      <c r="Z41" s="64">
        <f t="shared" si="15"/>
        <v>456671</v>
      </c>
      <c r="AA41" s="64">
        <f t="shared" si="15"/>
        <v>437852</v>
      </c>
      <c r="AB41" s="71">
        <f t="shared" si="15"/>
        <v>455500</v>
      </c>
      <c r="AC41" s="72">
        <f t="shared" si="15"/>
        <v>455156</v>
      </c>
      <c r="AD41" s="64">
        <f t="shared" si="15"/>
        <v>489072</v>
      </c>
      <c r="AE41" s="64">
        <f t="shared" si="15"/>
        <v>499290</v>
      </c>
      <c r="AF41" s="71">
        <f t="shared" si="15"/>
        <v>458337</v>
      </c>
      <c r="AG41" s="72">
        <f t="shared" si="15"/>
        <v>400342</v>
      </c>
      <c r="AH41" s="64">
        <f t="shared" si="15"/>
        <v>372422</v>
      </c>
      <c r="AI41" s="64">
        <f t="shared" si="15"/>
        <v>340965</v>
      </c>
      <c r="AJ41" s="71">
        <f t="shared" si="15"/>
        <v>361210</v>
      </c>
      <c r="AK41" s="72">
        <f t="shared" si="15"/>
        <v>355893</v>
      </c>
      <c r="AL41" s="64">
        <f t="shared" si="15"/>
        <v>306757</v>
      </c>
      <c r="AM41" s="64">
        <f t="shared" si="15"/>
        <v>307132</v>
      </c>
      <c r="AN41" s="71">
        <f t="shared" si="15"/>
        <v>313759</v>
      </c>
    </row>
    <row r="42" spans="2:40" s="1" customFormat="1">
      <c r="B42" s="60"/>
      <c r="C42" s="65"/>
      <c r="D42" s="66"/>
      <c r="E42" s="74"/>
      <c r="F42" s="66"/>
      <c r="G42" s="66"/>
      <c r="H42" s="73"/>
      <c r="I42" s="74"/>
      <c r="J42" s="66"/>
      <c r="K42" s="66"/>
      <c r="L42" s="73"/>
      <c r="M42" s="74"/>
      <c r="N42" s="66"/>
      <c r="O42" s="66"/>
      <c r="P42" s="73"/>
      <c r="Q42" s="74"/>
      <c r="R42" s="66"/>
      <c r="S42" s="66"/>
      <c r="T42" s="73"/>
      <c r="U42" s="74"/>
      <c r="V42" s="66"/>
      <c r="W42" s="66"/>
      <c r="X42" s="73"/>
      <c r="Y42" s="74"/>
      <c r="Z42" s="66"/>
      <c r="AA42" s="66"/>
      <c r="AB42" s="73"/>
      <c r="AC42" s="74"/>
      <c r="AD42" s="66"/>
      <c r="AE42" s="66"/>
      <c r="AF42" s="73"/>
      <c r="AG42" s="74"/>
      <c r="AH42" s="66"/>
      <c r="AI42" s="66"/>
      <c r="AJ42" s="73"/>
      <c r="AK42" s="74"/>
      <c r="AL42" s="66"/>
      <c r="AM42" s="66"/>
      <c r="AN42" s="73"/>
    </row>
    <row r="43" spans="2:40" s="1" customFormat="1">
      <c r="B43" s="62" t="s">
        <v>57</v>
      </c>
      <c r="C43" s="63">
        <f t="shared" ref="C43:D43" si="16">C41+C31</f>
        <v>7316422</v>
      </c>
      <c r="D43" s="64">
        <f t="shared" si="16"/>
        <v>7463817</v>
      </c>
      <c r="E43" s="72">
        <f t="shared" ref="E43" si="17">E41+E31</f>
        <v>6645632</v>
      </c>
      <c r="F43" s="64">
        <f t="shared" ref="F43" si="18">F41+F31</f>
        <v>5737812</v>
      </c>
      <c r="G43" s="64">
        <f t="shared" ref="G43:AF43" si="19">G41+G31</f>
        <v>5197507</v>
      </c>
      <c r="H43" s="71">
        <f t="shared" si="19"/>
        <v>5375573</v>
      </c>
      <c r="I43" s="72">
        <f t="shared" si="19"/>
        <v>4688658</v>
      </c>
      <c r="J43" s="64">
        <f t="shared" si="19"/>
        <v>4403363</v>
      </c>
      <c r="K43" s="64">
        <f t="shared" si="19"/>
        <v>4662942</v>
      </c>
      <c r="L43" s="71">
        <f t="shared" si="19"/>
        <v>4514440</v>
      </c>
      <c r="M43" s="72">
        <f t="shared" si="19"/>
        <v>4114323</v>
      </c>
      <c r="N43" s="64">
        <f t="shared" si="19"/>
        <v>4176511</v>
      </c>
      <c r="O43" s="64">
        <f t="shared" si="19"/>
        <v>3678167</v>
      </c>
      <c r="P43" s="71">
        <f t="shared" si="19"/>
        <v>3626672</v>
      </c>
      <c r="Q43" s="72">
        <f t="shared" si="19"/>
        <v>3147743</v>
      </c>
      <c r="R43" s="64">
        <f t="shared" si="19"/>
        <v>2979417</v>
      </c>
      <c r="S43" s="64">
        <f t="shared" si="19"/>
        <v>2720700</v>
      </c>
      <c r="T43" s="71">
        <f t="shared" si="19"/>
        <v>2813364</v>
      </c>
      <c r="U43" s="72">
        <f t="shared" si="19"/>
        <v>2283526</v>
      </c>
      <c r="V43" s="64">
        <f t="shared" si="19"/>
        <v>1942981</v>
      </c>
      <c r="W43" s="64">
        <f t="shared" si="19"/>
        <v>1776845</v>
      </c>
      <c r="X43" s="71">
        <f t="shared" si="19"/>
        <v>1506293</v>
      </c>
      <c r="Y43" s="72">
        <f t="shared" si="19"/>
        <v>1138900</v>
      </c>
      <c r="Z43" s="64">
        <f t="shared" si="19"/>
        <v>1106757</v>
      </c>
      <c r="AA43" s="64">
        <f t="shared" si="19"/>
        <v>1027568</v>
      </c>
      <c r="AB43" s="71">
        <f t="shared" si="19"/>
        <v>1022614</v>
      </c>
      <c r="AC43" s="72">
        <f t="shared" si="19"/>
        <v>970074</v>
      </c>
      <c r="AD43" s="64">
        <f t="shared" si="19"/>
        <v>972007</v>
      </c>
      <c r="AE43" s="64">
        <f t="shared" si="19"/>
        <v>979385</v>
      </c>
      <c r="AF43" s="71">
        <f t="shared" si="19"/>
        <v>919848</v>
      </c>
      <c r="AG43" s="72">
        <f>AG31+AG41</f>
        <v>897704</v>
      </c>
      <c r="AH43" s="64">
        <f t="shared" ref="AH43:AJ43" si="20">AH31+AH41</f>
        <v>901898</v>
      </c>
      <c r="AI43" s="64">
        <f t="shared" si="20"/>
        <v>862908</v>
      </c>
      <c r="AJ43" s="71">
        <f t="shared" si="20"/>
        <v>848354</v>
      </c>
      <c r="AK43" s="72">
        <f>AK31+AK41</f>
        <v>796753</v>
      </c>
      <c r="AL43" s="64">
        <f t="shared" ref="AL43:AN43" si="21">AL31+AL41</f>
        <v>693644</v>
      </c>
      <c r="AM43" s="64">
        <f t="shared" si="21"/>
        <v>671269</v>
      </c>
      <c r="AN43" s="71">
        <f t="shared" si="21"/>
        <v>717308</v>
      </c>
    </row>
    <row r="44" spans="2:40" s="1" customFormat="1" ht="6.75" customHeight="1">
      <c r="B44" s="20"/>
      <c r="C44" s="20"/>
      <c r="D44" s="20"/>
      <c r="E44" s="20"/>
      <c r="F44" s="20"/>
      <c r="G44" s="20"/>
      <c r="H44" s="20"/>
      <c r="I44" s="20"/>
      <c r="J44" s="20"/>
      <c r="K44" s="20"/>
      <c r="L44" s="20"/>
      <c r="M44" s="20"/>
      <c r="N44" s="21"/>
      <c r="O44" s="21"/>
      <c r="P44" s="21"/>
      <c r="Q44" s="21"/>
      <c r="R44" s="20"/>
    </row>
    <row r="45" spans="2:40" s="1" customFormat="1" ht="14.25" customHeight="1">
      <c r="B45" s="22" t="s">
        <v>110</v>
      </c>
      <c r="C45" s="22"/>
      <c r="D45" s="22"/>
      <c r="E45" s="22"/>
      <c r="F45" s="22"/>
      <c r="G45" s="22"/>
      <c r="H45" s="22"/>
      <c r="I45" s="22"/>
      <c r="J45" s="22"/>
      <c r="K45" s="22"/>
      <c r="L45" s="22"/>
      <c r="M45" s="22"/>
    </row>
    <row r="46" spans="2:40" s="1" customFormat="1">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spans="2:40" s="1" customFormat="1" ht="18">
      <c r="B47" s="98" t="s">
        <v>139</v>
      </c>
    </row>
    <row r="48" spans="2:40" s="1" customFormat="1">
      <c r="B48" s="119" t="s">
        <v>58</v>
      </c>
      <c r="C48" s="3"/>
      <c r="D48" s="3"/>
      <c r="E48" s="68"/>
      <c r="F48" s="3"/>
      <c r="G48" s="3"/>
      <c r="H48" s="67"/>
      <c r="I48" s="68"/>
      <c r="J48" s="3"/>
      <c r="K48" s="3"/>
      <c r="L48" s="67"/>
      <c r="M48" s="68"/>
      <c r="N48" s="3"/>
      <c r="O48" s="3"/>
      <c r="P48" s="67"/>
      <c r="Q48" s="68"/>
      <c r="R48" s="3"/>
      <c r="S48" s="3"/>
      <c r="T48" s="67"/>
      <c r="U48" s="68"/>
      <c r="V48" s="3"/>
      <c r="W48" s="3"/>
      <c r="X48" s="67"/>
      <c r="Y48" s="68"/>
      <c r="Z48" s="3"/>
      <c r="AA48" s="3"/>
      <c r="AB48" s="67"/>
      <c r="AC48" s="68"/>
      <c r="AD48" s="3"/>
      <c r="AE48" s="3"/>
      <c r="AF48" s="67"/>
      <c r="AG48" s="68"/>
      <c r="AH48" s="3"/>
      <c r="AI48" s="3"/>
      <c r="AJ48" s="67"/>
      <c r="AK48" s="68"/>
      <c r="AL48" s="3"/>
      <c r="AM48" s="3"/>
      <c r="AN48" s="67"/>
    </row>
    <row r="49" spans="2:40" s="1" customFormat="1">
      <c r="B49" s="120"/>
      <c r="C49" s="59">
        <v>45838</v>
      </c>
      <c r="D49" s="59">
        <v>45747</v>
      </c>
      <c r="E49" s="70">
        <v>45657</v>
      </c>
      <c r="F49" s="59">
        <v>45565</v>
      </c>
      <c r="G49" s="59">
        <v>45473</v>
      </c>
      <c r="H49" s="69">
        <v>45382</v>
      </c>
      <c r="I49" s="70">
        <v>45291</v>
      </c>
      <c r="J49" s="59">
        <v>45199</v>
      </c>
      <c r="K49" s="59">
        <v>45107</v>
      </c>
      <c r="L49" s="69">
        <v>45016</v>
      </c>
      <c r="M49" s="70">
        <v>44926</v>
      </c>
      <c r="N49" s="59">
        <v>44834</v>
      </c>
      <c r="O49" s="59">
        <v>44742</v>
      </c>
      <c r="P49" s="69">
        <v>44651</v>
      </c>
      <c r="Q49" s="70">
        <v>44561</v>
      </c>
      <c r="R49" s="59">
        <v>44469</v>
      </c>
      <c r="S49" s="59">
        <v>44377</v>
      </c>
      <c r="T49" s="69">
        <v>44286</v>
      </c>
      <c r="U49" s="70">
        <v>44196</v>
      </c>
      <c r="V49" s="59">
        <v>44104</v>
      </c>
      <c r="W49" s="59">
        <v>44012</v>
      </c>
      <c r="X49" s="69">
        <v>43921</v>
      </c>
      <c r="Y49" s="70">
        <v>43830</v>
      </c>
      <c r="Z49" s="59">
        <v>43738</v>
      </c>
      <c r="AA49" s="59">
        <v>43646</v>
      </c>
      <c r="AB49" s="69">
        <v>43555</v>
      </c>
      <c r="AC49" s="70">
        <v>43465</v>
      </c>
      <c r="AD49" s="59">
        <v>43373</v>
      </c>
      <c r="AE49" s="59">
        <v>43281</v>
      </c>
      <c r="AF49" s="69">
        <v>43190</v>
      </c>
      <c r="AG49" s="70">
        <v>43100</v>
      </c>
      <c r="AH49" s="59">
        <v>43008</v>
      </c>
      <c r="AI49" s="59">
        <v>42916</v>
      </c>
      <c r="AJ49" s="69">
        <v>42825</v>
      </c>
      <c r="AK49" s="70" t="s">
        <v>8</v>
      </c>
      <c r="AL49" s="59">
        <v>42643</v>
      </c>
      <c r="AM49" s="59">
        <v>42551</v>
      </c>
      <c r="AN49" s="69">
        <v>42460</v>
      </c>
    </row>
    <row r="50" spans="2:40" s="1" customFormat="1">
      <c r="B50" s="93" t="s">
        <v>141</v>
      </c>
      <c r="C50" s="102">
        <v>12399889</v>
      </c>
      <c r="D50" s="89">
        <v>11331073</v>
      </c>
      <c r="E50" s="110">
        <v>11604196</v>
      </c>
      <c r="F50" s="89">
        <v>10161084</v>
      </c>
      <c r="G50" s="89">
        <v>9995294</v>
      </c>
      <c r="H50" s="111">
        <v>10880062</v>
      </c>
      <c r="I50" s="110">
        <v>10513876</v>
      </c>
      <c r="J50" s="89">
        <v>10449951</v>
      </c>
      <c r="K50" s="89">
        <v>10153777</v>
      </c>
      <c r="L50" s="111">
        <v>8892547</v>
      </c>
      <c r="M50" s="110">
        <v>7707384</v>
      </c>
      <c r="N50" s="89">
        <v>7646112</v>
      </c>
      <c r="O50" s="89">
        <v>8018138</v>
      </c>
      <c r="P50" s="111">
        <v>7789360</v>
      </c>
      <c r="Q50" s="110">
        <v>8654745</v>
      </c>
      <c r="R50" s="89">
        <v>9258519</v>
      </c>
      <c r="S50" s="89">
        <v>8782212</v>
      </c>
      <c r="T50" s="111">
        <v>11659810</v>
      </c>
      <c r="U50" s="110">
        <v>7877229</v>
      </c>
      <c r="V50" s="89">
        <v>5132313</v>
      </c>
      <c r="W50" s="89">
        <v>4270851</v>
      </c>
      <c r="X50" s="111">
        <v>2409795</v>
      </c>
      <c r="Y50" s="110">
        <v>4851634</v>
      </c>
      <c r="Z50" s="89">
        <v>4481505</v>
      </c>
      <c r="AA50" s="89">
        <v>3864113</v>
      </c>
      <c r="AB50" s="111">
        <v>3611298</v>
      </c>
      <c r="AC50" s="110">
        <v>2685762</v>
      </c>
      <c r="AD50" s="89">
        <v>2981811</v>
      </c>
      <c r="AE50" s="89">
        <v>3679170</v>
      </c>
      <c r="AF50" s="111">
        <v>3415556</v>
      </c>
      <c r="AG50" s="110">
        <v>4249747</v>
      </c>
      <c r="AH50" s="89">
        <v>4476044</v>
      </c>
      <c r="AI50" s="89">
        <v>4113684</v>
      </c>
      <c r="AJ50" s="111">
        <v>4155688</v>
      </c>
      <c r="AK50" s="110">
        <v>4105097</v>
      </c>
      <c r="AL50" s="89">
        <v>2924599</v>
      </c>
      <c r="AM50" s="89">
        <v>1956890</v>
      </c>
      <c r="AN50" s="111">
        <v>2111401</v>
      </c>
    </row>
    <row r="51" spans="2:40" s="1" customFormat="1">
      <c r="B51" s="93" t="s">
        <v>142</v>
      </c>
      <c r="C51" s="102">
        <v>19355412</v>
      </c>
      <c r="D51" s="89">
        <v>15456875</v>
      </c>
      <c r="E51" s="110">
        <v>13681597</v>
      </c>
      <c r="F51" s="89">
        <v>9501739</v>
      </c>
      <c r="G51" s="89">
        <v>9501739</v>
      </c>
      <c r="H51" s="111">
        <v>7806590</v>
      </c>
      <c r="I51" s="110">
        <v>6147595</v>
      </c>
      <c r="J51" s="89">
        <v>4883709</v>
      </c>
      <c r="K51" s="89">
        <v>4883709</v>
      </c>
      <c r="L51" s="111">
        <v>4298087</v>
      </c>
      <c r="M51" s="110">
        <v>3445397</v>
      </c>
      <c r="N51" s="89">
        <v>3182772</v>
      </c>
      <c r="O51" s="89">
        <v>2890647</v>
      </c>
      <c r="P51" s="111">
        <v>2890346</v>
      </c>
      <c r="Q51" s="110">
        <v>2452320</v>
      </c>
      <c r="R51" s="89">
        <v>1798815</v>
      </c>
      <c r="S51" s="89">
        <v>1798815</v>
      </c>
      <c r="T51" s="111">
        <v>1406920</v>
      </c>
      <c r="U51" s="110">
        <v>871596</v>
      </c>
      <c r="V51" s="89">
        <v>477320</v>
      </c>
      <c r="W51" s="89">
        <v>385782</v>
      </c>
      <c r="X51" s="111">
        <v>178019</v>
      </c>
      <c r="Y51" s="110">
        <v>109185</v>
      </c>
      <c r="Z51" s="89">
        <v>109185</v>
      </c>
      <c r="AA51" s="89">
        <v>83445</v>
      </c>
      <c r="AB51" s="111">
        <v>62348</v>
      </c>
      <c r="AC51" s="110">
        <v>37079</v>
      </c>
      <c r="AD51" s="89">
        <v>32190</v>
      </c>
      <c r="AE51" s="89">
        <v>16399</v>
      </c>
      <c r="AF51" s="111">
        <v>1890</v>
      </c>
      <c r="AG51" s="110">
        <v>412</v>
      </c>
      <c r="AH51" s="89">
        <v>436</v>
      </c>
      <c r="AI51" s="89">
        <v>518</v>
      </c>
      <c r="AJ51" s="111">
        <v>547</v>
      </c>
      <c r="AK51" s="110">
        <v>542</v>
      </c>
      <c r="AL51" s="89">
        <v>548</v>
      </c>
      <c r="AM51" s="89">
        <v>561</v>
      </c>
      <c r="AN51" s="111">
        <v>571</v>
      </c>
    </row>
    <row r="52" spans="2:40" s="1" customFormat="1">
      <c r="B52" s="93" t="s">
        <v>140</v>
      </c>
      <c r="C52" s="102">
        <f>C9</f>
        <v>4584514</v>
      </c>
      <c r="D52" s="89">
        <f>D9</f>
        <v>4182768</v>
      </c>
      <c r="E52" s="110">
        <f t="shared" ref="E52:AN52" si="22">E9</f>
        <v>3751303</v>
      </c>
      <c r="F52" s="89">
        <f t="shared" si="22"/>
        <v>3170770</v>
      </c>
      <c r="G52" s="89">
        <f t="shared" si="22"/>
        <v>2769002</v>
      </c>
      <c r="H52" s="111">
        <f t="shared" si="22"/>
        <v>2441023</v>
      </c>
      <c r="I52" s="110">
        <f t="shared" si="22"/>
        <v>2266859</v>
      </c>
      <c r="J52" s="89">
        <f t="shared" si="22"/>
        <v>2077824</v>
      </c>
      <c r="K52" s="89">
        <f t="shared" si="22"/>
        <v>1961190</v>
      </c>
      <c r="L52" s="111">
        <f t="shared" si="22"/>
        <v>1927341</v>
      </c>
      <c r="M52" s="110">
        <f t="shared" si="22"/>
        <v>1938503</v>
      </c>
      <c r="N52" s="89">
        <f t="shared" si="22"/>
        <v>1861750</v>
      </c>
      <c r="O52" s="89">
        <f t="shared" si="22"/>
        <v>1724274</v>
      </c>
      <c r="P52" s="111">
        <f t="shared" si="22"/>
        <v>1888488</v>
      </c>
      <c r="Q52" s="110">
        <f t="shared" si="22"/>
        <v>1786869</v>
      </c>
      <c r="R52" s="89">
        <f t="shared" si="22"/>
        <v>1601152</v>
      </c>
      <c r="S52" s="89">
        <f t="shared" si="22"/>
        <v>1491530</v>
      </c>
      <c r="T52" s="111">
        <f t="shared" si="22"/>
        <v>1345261</v>
      </c>
      <c r="U52" s="110">
        <f t="shared" si="22"/>
        <v>1033602</v>
      </c>
      <c r="V52" s="89">
        <f t="shared" si="22"/>
        <v>804052</v>
      </c>
      <c r="W52" s="89">
        <f t="shared" si="22"/>
        <v>746474</v>
      </c>
      <c r="X52" s="111">
        <f t="shared" si="22"/>
        <v>539388</v>
      </c>
      <c r="Y52" s="110">
        <f t="shared" si="22"/>
        <v>470845</v>
      </c>
      <c r="Z52" s="89">
        <f t="shared" si="22"/>
        <v>481203</v>
      </c>
      <c r="AA52" s="89">
        <f t="shared" si="22"/>
        <v>443576</v>
      </c>
      <c r="AB52" s="111">
        <f t="shared" si="22"/>
        <v>416699</v>
      </c>
      <c r="AC52" s="110">
        <f t="shared" si="22"/>
        <v>363908</v>
      </c>
      <c r="AD52" s="89">
        <f t="shared" si="22"/>
        <v>340127</v>
      </c>
      <c r="AE52" s="89">
        <f t="shared" si="22"/>
        <v>336753</v>
      </c>
      <c r="AF52" s="111">
        <f t="shared" si="22"/>
        <v>326372</v>
      </c>
      <c r="AG52" s="110">
        <f t="shared" si="22"/>
        <v>378471</v>
      </c>
      <c r="AH52" s="89">
        <f t="shared" si="22"/>
        <v>462868</v>
      </c>
      <c r="AI52" s="89">
        <f t="shared" si="22"/>
        <v>442963</v>
      </c>
      <c r="AJ52" s="111">
        <f t="shared" si="22"/>
        <v>406048</v>
      </c>
      <c r="AK52" s="110">
        <f t="shared" si="22"/>
        <v>375642</v>
      </c>
      <c r="AL52" s="89">
        <f t="shared" si="22"/>
        <v>335445</v>
      </c>
      <c r="AM52" s="89">
        <f t="shared" si="22"/>
        <v>316961</v>
      </c>
      <c r="AN52" s="111">
        <f t="shared" si="22"/>
        <v>315566</v>
      </c>
    </row>
    <row r="53" spans="2:40" s="1" customFormat="1">
      <c r="B53" s="105" t="s">
        <v>151</v>
      </c>
      <c r="C53" s="106">
        <f>SUM(C50:C52)</f>
        <v>36339815</v>
      </c>
      <c r="D53" s="107">
        <f>SUM(D50:D52)</f>
        <v>30970716</v>
      </c>
      <c r="E53" s="116">
        <f t="shared" ref="E53:AN53" si="23">SUM(E50:E52)</f>
        <v>29037096</v>
      </c>
      <c r="F53" s="107">
        <f t="shared" si="23"/>
        <v>22833593</v>
      </c>
      <c r="G53" s="107">
        <f t="shared" si="23"/>
        <v>22266035</v>
      </c>
      <c r="H53" s="117">
        <f t="shared" si="23"/>
        <v>21127675</v>
      </c>
      <c r="I53" s="116">
        <f t="shared" si="23"/>
        <v>18928330</v>
      </c>
      <c r="J53" s="107">
        <f t="shared" si="23"/>
        <v>17411484</v>
      </c>
      <c r="K53" s="107">
        <f t="shared" si="23"/>
        <v>16998676</v>
      </c>
      <c r="L53" s="117">
        <f t="shared" si="23"/>
        <v>15117975</v>
      </c>
      <c r="M53" s="116">
        <f t="shared" si="23"/>
        <v>13091284</v>
      </c>
      <c r="N53" s="107">
        <f t="shared" si="23"/>
        <v>12690634</v>
      </c>
      <c r="O53" s="107">
        <f t="shared" si="23"/>
        <v>12633059</v>
      </c>
      <c r="P53" s="117">
        <f t="shared" si="23"/>
        <v>12568194</v>
      </c>
      <c r="Q53" s="116">
        <f t="shared" si="23"/>
        <v>12893934</v>
      </c>
      <c r="R53" s="107">
        <f t="shared" si="23"/>
        <v>12658486</v>
      </c>
      <c r="S53" s="107">
        <f t="shared" si="23"/>
        <v>12072557</v>
      </c>
      <c r="T53" s="117">
        <f t="shared" si="23"/>
        <v>14411991</v>
      </c>
      <c r="U53" s="116">
        <f t="shared" si="23"/>
        <v>9782427</v>
      </c>
      <c r="V53" s="107">
        <f t="shared" si="23"/>
        <v>6413685</v>
      </c>
      <c r="W53" s="107">
        <f t="shared" si="23"/>
        <v>5403107</v>
      </c>
      <c r="X53" s="117">
        <f t="shared" si="23"/>
        <v>3127202</v>
      </c>
      <c r="Y53" s="116">
        <f t="shared" si="23"/>
        <v>5431664</v>
      </c>
      <c r="Z53" s="107">
        <f t="shared" si="23"/>
        <v>5071893</v>
      </c>
      <c r="AA53" s="107">
        <f t="shared" si="23"/>
        <v>4391134</v>
      </c>
      <c r="AB53" s="117">
        <f t="shared" si="23"/>
        <v>4090345</v>
      </c>
      <c r="AC53" s="116">
        <f t="shared" si="23"/>
        <v>3086749</v>
      </c>
      <c r="AD53" s="107">
        <f t="shared" si="23"/>
        <v>3354128</v>
      </c>
      <c r="AE53" s="107">
        <f t="shared" si="23"/>
        <v>4032322</v>
      </c>
      <c r="AF53" s="117">
        <f t="shared" si="23"/>
        <v>3743818</v>
      </c>
      <c r="AG53" s="116">
        <f t="shared" si="23"/>
        <v>4628630</v>
      </c>
      <c r="AH53" s="107">
        <f t="shared" si="23"/>
        <v>4939348</v>
      </c>
      <c r="AI53" s="107">
        <f t="shared" si="23"/>
        <v>4557165</v>
      </c>
      <c r="AJ53" s="117">
        <f t="shared" si="23"/>
        <v>4562283</v>
      </c>
      <c r="AK53" s="116">
        <f t="shared" si="23"/>
        <v>4481281</v>
      </c>
      <c r="AL53" s="107">
        <f t="shared" si="23"/>
        <v>3260592</v>
      </c>
      <c r="AM53" s="107">
        <f t="shared" si="23"/>
        <v>2274412</v>
      </c>
      <c r="AN53" s="117">
        <f t="shared" si="23"/>
        <v>2427538</v>
      </c>
    </row>
    <row r="54" spans="2:40" s="1" customFormat="1"/>
    <row r="55" spans="2:40" s="1" customFormat="1"/>
    <row r="56" spans="2:40" s="1" customFormat="1"/>
    <row r="57" spans="2:40" s="1" customFormat="1"/>
    <row r="58" spans="2:40" s="1" customFormat="1"/>
    <row r="59" spans="2:40" s="1" customFormat="1"/>
    <row r="60" spans="2:40" s="1" customFormat="1"/>
    <row r="61" spans="2:40" s="1" customFormat="1"/>
    <row r="62" spans="2:40" s="1" customFormat="1"/>
    <row r="63" spans="2:40" s="1" customFormat="1"/>
    <row r="64" spans="2:40"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row r="545" s="1" customFormat="1"/>
    <row r="546" s="1" customFormat="1"/>
    <row r="547" s="1" customFormat="1"/>
    <row r="548" s="1" customFormat="1"/>
    <row r="549" s="1" customFormat="1"/>
    <row r="550" s="1" customFormat="1"/>
    <row r="551" s="1" customFormat="1"/>
    <row r="552" s="1" customFormat="1"/>
    <row r="553" s="1" customFormat="1"/>
    <row r="554" s="1" customFormat="1"/>
    <row r="555" s="1" customFormat="1"/>
    <row r="556" s="1" customFormat="1"/>
    <row r="557" s="1" customFormat="1"/>
    <row r="558" s="1" customFormat="1"/>
    <row r="559" s="1" customFormat="1"/>
    <row r="560" s="1" customFormat="1"/>
    <row r="561" s="1" customFormat="1"/>
    <row r="562" s="1" customFormat="1"/>
    <row r="563" s="1" customFormat="1"/>
    <row r="564" s="1" customFormat="1"/>
    <row r="565" s="1" customFormat="1"/>
    <row r="566" s="1" customFormat="1"/>
    <row r="567" s="1" customFormat="1"/>
    <row r="568" s="1" customFormat="1"/>
    <row r="569" s="1" customFormat="1"/>
    <row r="570" s="1" customFormat="1"/>
    <row r="571" s="1" customFormat="1"/>
    <row r="572" s="1" customFormat="1"/>
    <row r="573" s="1" customFormat="1"/>
    <row r="574" s="1" customFormat="1"/>
    <row r="575" s="1" customFormat="1"/>
    <row r="576" s="1" customFormat="1"/>
    <row r="577" s="1" customFormat="1"/>
    <row r="578" s="1" customFormat="1"/>
    <row r="579" s="1" customFormat="1"/>
    <row r="580" s="1" customFormat="1"/>
    <row r="581" s="1" customFormat="1"/>
    <row r="582" s="1" customFormat="1"/>
    <row r="583" s="1" customFormat="1"/>
    <row r="584" s="1" customFormat="1"/>
    <row r="585" s="1" customFormat="1"/>
    <row r="586" s="1" customFormat="1"/>
    <row r="587" s="1" customFormat="1"/>
    <row r="588" s="1" customFormat="1"/>
    <row r="589" s="1" customFormat="1"/>
    <row r="590" s="1" customFormat="1"/>
    <row r="591" s="1" customFormat="1"/>
    <row r="592" s="1" customFormat="1"/>
    <row r="593" s="1" customFormat="1"/>
    <row r="594" s="1" customFormat="1"/>
    <row r="595" s="1" customFormat="1"/>
    <row r="596" s="1" customFormat="1"/>
    <row r="597" s="1" customFormat="1"/>
    <row r="598" s="1" customFormat="1"/>
    <row r="599" s="1" customFormat="1"/>
    <row r="600" s="1" customFormat="1"/>
    <row r="601" s="1" customFormat="1"/>
    <row r="602" s="1" customFormat="1"/>
    <row r="603" s="1" customFormat="1"/>
    <row r="604" s="1" customFormat="1"/>
    <row r="605" s="1" customFormat="1"/>
    <row r="606" s="1" customFormat="1"/>
    <row r="607" s="1" customFormat="1"/>
    <row r="608" s="1" customFormat="1"/>
    <row r="609" s="1" customFormat="1"/>
    <row r="610" s="1" customFormat="1"/>
    <row r="611" s="1" customFormat="1"/>
    <row r="612" s="1" customFormat="1"/>
    <row r="613" s="1" customFormat="1"/>
    <row r="614" s="1" customFormat="1"/>
    <row r="615" s="1" customFormat="1"/>
    <row r="616" s="1" customFormat="1"/>
    <row r="617" s="1" customFormat="1"/>
    <row r="618" s="1" customFormat="1"/>
    <row r="619" s="1" customFormat="1"/>
    <row r="620" s="1" customFormat="1"/>
    <row r="621" s="1" customFormat="1"/>
    <row r="622" s="1" customFormat="1"/>
    <row r="623" s="1" customFormat="1"/>
    <row r="624" s="1" customFormat="1"/>
    <row r="625" s="1" customFormat="1"/>
    <row r="626" s="1" customFormat="1"/>
    <row r="627" s="1" customFormat="1"/>
    <row r="628" s="1" customFormat="1"/>
    <row r="629" s="1" customFormat="1"/>
    <row r="630" s="1" customFormat="1"/>
    <row r="631" s="1" customFormat="1"/>
    <row r="632" s="1" customFormat="1"/>
    <row r="633" s="1" customFormat="1"/>
    <row r="634" s="1" customFormat="1"/>
    <row r="635" s="1" customFormat="1"/>
    <row r="636" s="1" customFormat="1"/>
    <row r="637" s="1" customFormat="1"/>
    <row r="638" s="1" customFormat="1"/>
    <row r="639" s="1" customFormat="1"/>
    <row r="640" s="1" customFormat="1"/>
    <row r="641" s="1" customFormat="1"/>
    <row r="642" s="1" customFormat="1"/>
    <row r="643" s="1" customFormat="1"/>
    <row r="644" s="1" customFormat="1"/>
    <row r="645" s="1" customFormat="1"/>
    <row r="646" s="1" customFormat="1"/>
    <row r="647" s="1" customFormat="1"/>
    <row r="648" s="1" customFormat="1"/>
    <row r="649" s="1" customFormat="1"/>
    <row r="650" s="1" customFormat="1"/>
    <row r="651" s="1" customFormat="1"/>
    <row r="652" s="1" customFormat="1"/>
    <row r="653" s="1" customFormat="1"/>
    <row r="654" s="1" customFormat="1"/>
    <row r="655" s="1" customFormat="1"/>
    <row r="656" s="1" customFormat="1"/>
    <row r="657" s="1" customFormat="1"/>
    <row r="658" s="1" customFormat="1"/>
    <row r="659" s="1" customFormat="1"/>
    <row r="660" s="1" customFormat="1"/>
    <row r="661" s="1" customFormat="1"/>
    <row r="662" s="1" customFormat="1"/>
    <row r="663" s="1" customFormat="1"/>
    <row r="664" s="1" customFormat="1"/>
    <row r="665" s="1" customFormat="1"/>
    <row r="666" s="1" customFormat="1"/>
    <row r="667" s="1" customFormat="1"/>
    <row r="668" s="1" customFormat="1"/>
    <row r="669" s="1" customFormat="1"/>
    <row r="670" s="1" customFormat="1"/>
    <row r="671" s="1" customFormat="1"/>
    <row r="672" s="1" customFormat="1"/>
    <row r="673" s="1" customFormat="1"/>
    <row r="674" s="1" customFormat="1"/>
    <row r="675" s="1" customFormat="1"/>
    <row r="676" s="1" customFormat="1"/>
    <row r="677" s="1" customFormat="1"/>
    <row r="678" s="1" customFormat="1"/>
    <row r="679" s="1" customFormat="1"/>
    <row r="680" s="1" customFormat="1"/>
    <row r="681" s="1" customFormat="1"/>
    <row r="682" s="1" customFormat="1"/>
    <row r="683" s="1" customFormat="1"/>
    <row r="684" s="1" customFormat="1"/>
    <row r="685" s="1" customFormat="1"/>
    <row r="686" s="1" customFormat="1"/>
    <row r="687" s="1" customFormat="1"/>
    <row r="688" s="1" customFormat="1"/>
    <row r="689" s="1" customFormat="1"/>
    <row r="690" s="1" customFormat="1"/>
    <row r="691" s="1" customFormat="1"/>
    <row r="692" s="1" customFormat="1"/>
    <row r="693" s="1" customFormat="1"/>
    <row r="694" s="1" customFormat="1"/>
    <row r="695" s="1" customFormat="1"/>
    <row r="696" s="1" customFormat="1"/>
    <row r="697" s="1" customFormat="1"/>
    <row r="698" s="1" customFormat="1"/>
    <row r="699" s="1" customFormat="1"/>
    <row r="700" s="1" customFormat="1"/>
    <row r="701" s="1" customFormat="1"/>
    <row r="702" s="1" customFormat="1"/>
    <row r="703" s="1" customFormat="1"/>
    <row r="704" s="1" customFormat="1"/>
    <row r="705" s="1" customFormat="1"/>
    <row r="706" s="1" customFormat="1"/>
    <row r="707" s="1" customFormat="1"/>
    <row r="708" s="1" customFormat="1"/>
    <row r="709" s="1" customFormat="1"/>
    <row r="710" s="1" customFormat="1"/>
    <row r="711" s="1" customFormat="1"/>
    <row r="712" s="1" customFormat="1"/>
    <row r="713" s="1" customFormat="1"/>
    <row r="714" s="1" customFormat="1"/>
    <row r="715" s="1" customFormat="1"/>
    <row r="716" s="1" customFormat="1"/>
    <row r="717" s="1" customFormat="1"/>
    <row r="718" s="1" customFormat="1"/>
    <row r="719" s="1" customFormat="1"/>
    <row r="720" s="1" customFormat="1"/>
    <row r="721" s="1" customFormat="1"/>
    <row r="722" s="1" customFormat="1"/>
    <row r="723" s="1" customFormat="1"/>
    <row r="724" s="1" customFormat="1"/>
    <row r="725" s="1" customFormat="1"/>
    <row r="726" s="1" customFormat="1"/>
    <row r="727" s="1" customFormat="1"/>
    <row r="728" s="1" customFormat="1"/>
    <row r="729" s="1" customFormat="1"/>
    <row r="730" s="1" customFormat="1"/>
    <row r="731" s="1" customFormat="1"/>
    <row r="732" s="1" customFormat="1"/>
    <row r="733" s="1" customFormat="1"/>
    <row r="734" s="1" customFormat="1"/>
    <row r="735" s="1" customFormat="1"/>
    <row r="736" s="1" customFormat="1"/>
    <row r="737" s="1" customFormat="1"/>
    <row r="738" s="1" customFormat="1"/>
    <row r="739" s="1" customFormat="1"/>
    <row r="740" s="1" customFormat="1"/>
    <row r="741" s="1" customFormat="1"/>
    <row r="742" s="1" customFormat="1"/>
    <row r="743" s="1" customFormat="1"/>
    <row r="744" s="1" customFormat="1"/>
    <row r="745" s="1" customFormat="1"/>
    <row r="746" s="1" customFormat="1"/>
    <row r="747" s="1" customFormat="1"/>
    <row r="748" s="1" customFormat="1"/>
    <row r="749" s="1" customFormat="1"/>
    <row r="750" s="1" customFormat="1"/>
    <row r="751" s="1" customFormat="1"/>
    <row r="752" s="1" customFormat="1"/>
    <row r="753" s="1" customFormat="1"/>
    <row r="754" s="1" customFormat="1"/>
    <row r="755" s="1" customFormat="1"/>
    <row r="756" s="1" customFormat="1"/>
    <row r="757" s="1" customFormat="1"/>
    <row r="758" s="1" customFormat="1"/>
    <row r="759" s="1" customFormat="1"/>
    <row r="760" s="1" customFormat="1"/>
    <row r="761" s="1" customFormat="1"/>
    <row r="762" s="1" customFormat="1"/>
    <row r="763" s="1" customFormat="1"/>
    <row r="764" s="1" customFormat="1"/>
    <row r="765" s="1" customFormat="1"/>
    <row r="766" s="1" customFormat="1"/>
    <row r="767" s="1" customFormat="1"/>
    <row r="768" s="1" customFormat="1"/>
    <row r="769" s="1" customFormat="1"/>
    <row r="770" s="1" customFormat="1"/>
    <row r="771" s="1" customFormat="1"/>
    <row r="772" s="1" customFormat="1"/>
    <row r="773" s="1" customFormat="1"/>
    <row r="774" s="1" customFormat="1"/>
    <row r="775" s="1" customFormat="1"/>
    <row r="776" s="1" customFormat="1"/>
    <row r="777" s="1" customFormat="1"/>
    <row r="778" s="1" customFormat="1"/>
    <row r="779" s="1" customFormat="1"/>
    <row r="780" s="1" customFormat="1"/>
    <row r="781" s="1" customFormat="1"/>
    <row r="782" s="1" customFormat="1"/>
    <row r="783" s="1" customFormat="1"/>
    <row r="784" s="1" customFormat="1"/>
    <row r="785" s="1" customFormat="1"/>
    <row r="786" s="1" customFormat="1"/>
    <row r="787" s="1" customFormat="1"/>
    <row r="788" s="1" customFormat="1"/>
    <row r="789" s="1" customFormat="1"/>
    <row r="790" s="1" customFormat="1"/>
    <row r="791" s="1" customFormat="1"/>
    <row r="792" s="1" customFormat="1"/>
    <row r="793" s="1" customFormat="1"/>
    <row r="794" s="1" customFormat="1"/>
    <row r="795" s="1" customFormat="1"/>
    <row r="796" s="1" customFormat="1"/>
    <row r="797" s="1" customFormat="1"/>
    <row r="798" s="1" customFormat="1"/>
    <row r="799" s="1" customFormat="1"/>
    <row r="800" s="1" customFormat="1"/>
    <row r="801" s="1" customFormat="1"/>
    <row r="802" s="1" customFormat="1"/>
    <row r="803" s="1" customFormat="1"/>
    <row r="804" s="1" customFormat="1"/>
    <row r="805" s="1" customFormat="1"/>
    <row r="806" s="1" customFormat="1"/>
    <row r="807" s="1" customFormat="1"/>
    <row r="808" s="1" customFormat="1"/>
    <row r="809" s="1" customFormat="1"/>
    <row r="810" s="1" customFormat="1"/>
    <row r="811" s="1" customFormat="1"/>
    <row r="812" s="1" customFormat="1"/>
    <row r="813" s="1" customFormat="1"/>
    <row r="814" s="1" customFormat="1"/>
    <row r="815" s="1" customFormat="1"/>
    <row r="816" s="1" customFormat="1"/>
    <row r="817" s="1" customFormat="1"/>
    <row r="818" s="1" customFormat="1"/>
    <row r="819" s="1" customFormat="1"/>
    <row r="820" s="1" customFormat="1"/>
    <row r="821" s="1" customFormat="1"/>
    <row r="822" s="1" customFormat="1"/>
    <row r="823" s="1" customFormat="1"/>
    <row r="824" s="1" customFormat="1"/>
    <row r="825" s="1" customFormat="1"/>
    <row r="826" s="1" customFormat="1"/>
    <row r="827" s="1" customFormat="1"/>
    <row r="828" s="1" customFormat="1"/>
    <row r="829" s="1" customFormat="1"/>
    <row r="830" s="1" customFormat="1"/>
    <row r="831" s="1" customFormat="1"/>
    <row r="832" s="1" customFormat="1"/>
    <row r="833" s="1" customFormat="1"/>
    <row r="834" s="1" customFormat="1"/>
    <row r="835" s="1" customFormat="1"/>
    <row r="836" s="1" customFormat="1"/>
    <row r="837" s="1" customFormat="1"/>
    <row r="838" s="1" customFormat="1"/>
    <row r="839" s="1" customFormat="1"/>
    <row r="840" s="1" customFormat="1"/>
    <row r="841" s="1" customFormat="1"/>
    <row r="842" s="1" customFormat="1"/>
    <row r="843" s="1" customFormat="1"/>
    <row r="844" s="1" customFormat="1"/>
    <row r="845" s="1" customFormat="1"/>
    <row r="846" s="1" customFormat="1"/>
    <row r="847" s="1" customFormat="1"/>
    <row r="848" s="1" customFormat="1"/>
    <row r="849" s="1" customFormat="1"/>
    <row r="850" s="1" customFormat="1"/>
    <row r="851" s="1" customFormat="1"/>
    <row r="852" s="1" customFormat="1"/>
    <row r="853" s="1" customFormat="1"/>
    <row r="854" s="1" customFormat="1"/>
    <row r="855" s="1" customFormat="1"/>
    <row r="856" s="1" customFormat="1"/>
    <row r="857" s="1" customFormat="1"/>
    <row r="858" s="1" customFormat="1"/>
    <row r="859" s="1" customFormat="1"/>
    <row r="860" s="1" customFormat="1"/>
    <row r="861" s="1" customFormat="1"/>
    <row r="862" s="1" customFormat="1"/>
    <row r="863" s="1" customFormat="1"/>
    <row r="864" s="1" customFormat="1"/>
    <row r="865" s="1" customFormat="1"/>
    <row r="866" s="1" customFormat="1"/>
    <row r="867" s="1" customFormat="1"/>
    <row r="868" s="1" customFormat="1"/>
    <row r="869" s="1" customFormat="1"/>
    <row r="870" s="1" customFormat="1"/>
    <row r="871" s="1" customFormat="1"/>
    <row r="872" s="1" customFormat="1"/>
    <row r="873" s="1" customFormat="1"/>
    <row r="874" s="1" customFormat="1"/>
    <row r="875" s="1" customFormat="1"/>
    <row r="876" s="1" customFormat="1"/>
    <row r="877" s="1" customFormat="1"/>
    <row r="878" s="1" customFormat="1"/>
    <row r="879" s="1" customFormat="1"/>
    <row r="880" s="1" customFormat="1"/>
    <row r="881" s="1" customFormat="1"/>
    <row r="882" s="1" customFormat="1"/>
    <row r="883" s="1" customFormat="1"/>
    <row r="884" s="1" customFormat="1"/>
    <row r="885" s="1" customFormat="1"/>
    <row r="886" s="1" customFormat="1"/>
    <row r="887" s="1" customFormat="1"/>
    <row r="888" s="1" customFormat="1"/>
    <row r="889" s="1" customFormat="1"/>
    <row r="890" s="1" customFormat="1"/>
    <row r="891" s="1" customFormat="1"/>
    <row r="892" s="1" customFormat="1"/>
    <row r="893" s="1" customFormat="1"/>
    <row r="894" s="1" customFormat="1"/>
    <row r="895" s="1" customFormat="1"/>
    <row r="896" s="1" customFormat="1"/>
    <row r="897" s="1" customFormat="1"/>
    <row r="898" s="1" customFormat="1"/>
    <row r="899" s="1" customFormat="1"/>
    <row r="900" s="1" customFormat="1"/>
    <row r="901" s="1" customFormat="1"/>
    <row r="902" s="1" customFormat="1"/>
    <row r="903" s="1" customFormat="1"/>
    <row r="904" s="1" customFormat="1"/>
    <row r="905" s="1" customFormat="1"/>
    <row r="906" s="1" customFormat="1"/>
    <row r="907" s="1" customFormat="1"/>
    <row r="908" s="1" customFormat="1"/>
    <row r="909" s="1" customFormat="1"/>
    <row r="910" s="1" customFormat="1"/>
    <row r="911" s="1" customFormat="1"/>
    <row r="912" s="1" customFormat="1"/>
    <row r="913" s="1" customFormat="1"/>
    <row r="914" s="1" customFormat="1"/>
    <row r="915" s="1" customFormat="1"/>
    <row r="916" s="1" customFormat="1"/>
    <row r="917" s="1" customFormat="1"/>
    <row r="918" s="1" customFormat="1"/>
    <row r="919" s="1" customFormat="1"/>
    <row r="920" s="1" customFormat="1"/>
    <row r="921" s="1" customFormat="1"/>
    <row r="922" s="1" customFormat="1"/>
    <row r="923" s="1" customFormat="1"/>
    <row r="924" s="1" customFormat="1"/>
    <row r="925" s="1" customFormat="1"/>
    <row r="926" s="1" customFormat="1"/>
    <row r="927" s="1" customFormat="1"/>
    <row r="928" s="1" customFormat="1"/>
    <row r="929" s="1" customFormat="1"/>
    <row r="930" s="1" customFormat="1"/>
    <row r="931" s="1" customFormat="1"/>
    <row r="932" s="1" customFormat="1"/>
    <row r="933" s="1" customFormat="1"/>
    <row r="934" s="1" customFormat="1"/>
    <row r="935" s="1" customFormat="1"/>
    <row r="936" s="1" customFormat="1"/>
    <row r="937" s="1" customFormat="1"/>
    <row r="938" s="1" customFormat="1"/>
    <row r="939" s="1" customFormat="1"/>
    <row r="940" s="1" customFormat="1"/>
    <row r="941" s="1" customFormat="1"/>
    <row r="942" s="1" customFormat="1"/>
    <row r="943" s="1" customFormat="1"/>
    <row r="944" s="1" customFormat="1"/>
    <row r="945" s="1" customFormat="1"/>
    <row r="946" s="1" customFormat="1"/>
    <row r="947" s="1" customFormat="1"/>
    <row r="948" s="1" customFormat="1"/>
    <row r="949" s="1" customFormat="1"/>
    <row r="950" s="1" customFormat="1"/>
    <row r="951" s="1" customFormat="1"/>
    <row r="952" s="1" customFormat="1"/>
    <row r="953" s="1" customFormat="1"/>
    <row r="954" s="1" customFormat="1"/>
    <row r="955" s="1" customFormat="1"/>
    <row r="956" s="1" customFormat="1"/>
    <row r="957" s="1" customFormat="1"/>
    <row r="958" s="1" customFormat="1"/>
    <row r="959" s="1" customFormat="1"/>
    <row r="960" s="1" customFormat="1"/>
    <row r="961" s="1" customFormat="1"/>
    <row r="962" s="1" customFormat="1"/>
    <row r="963" s="1" customFormat="1"/>
    <row r="964" s="1" customFormat="1"/>
    <row r="965" s="1" customFormat="1"/>
    <row r="966" s="1" customFormat="1"/>
    <row r="967" s="1" customFormat="1"/>
    <row r="968" s="1" customFormat="1"/>
    <row r="969" s="1" customFormat="1"/>
    <row r="970" s="1" customFormat="1"/>
    <row r="971" s="1" customFormat="1"/>
    <row r="972" s="1" customFormat="1"/>
    <row r="973" s="1" customFormat="1"/>
    <row r="974" s="1" customFormat="1"/>
    <row r="975" s="1" customFormat="1"/>
    <row r="976" s="1" customFormat="1"/>
    <row r="977" s="1" customFormat="1"/>
    <row r="978" s="1" customFormat="1"/>
    <row r="979" s="1" customFormat="1"/>
    <row r="980" s="1" customFormat="1"/>
    <row r="981" s="1" customFormat="1"/>
    <row r="982" s="1" customFormat="1"/>
    <row r="983" s="1" customFormat="1"/>
    <row r="984" s="1" customFormat="1"/>
    <row r="985" s="1" customFormat="1"/>
    <row r="986" s="1" customFormat="1"/>
    <row r="987" s="1" customFormat="1"/>
    <row r="988" s="1" customFormat="1"/>
    <row r="989" s="1" customFormat="1"/>
    <row r="990" s="1" customFormat="1"/>
    <row r="991" s="1" customFormat="1"/>
    <row r="992" s="1" customFormat="1"/>
    <row r="993" s="1" customFormat="1"/>
    <row r="994" s="1" customFormat="1"/>
    <row r="995" s="1" customFormat="1"/>
    <row r="996" s="1" customFormat="1"/>
    <row r="997" s="1" customFormat="1"/>
    <row r="998" s="1" customFormat="1"/>
    <row r="999" s="1" customFormat="1"/>
    <row r="1000" s="1" customFormat="1"/>
    <row r="1001" s="1" customFormat="1"/>
    <row r="1002" s="1" customFormat="1"/>
    <row r="1003" s="1" customFormat="1"/>
    <row r="1004" s="1" customFormat="1"/>
    <row r="1005" s="1" customFormat="1"/>
    <row r="1006" s="1" customFormat="1"/>
    <row r="1007" s="1" customFormat="1"/>
    <row r="1008" s="1" customFormat="1"/>
    <row r="1009" s="1" customFormat="1"/>
    <row r="1010" s="1" customFormat="1"/>
    <row r="1011" s="1" customFormat="1"/>
    <row r="1012" s="1" customFormat="1"/>
    <row r="1013" s="1" customFormat="1"/>
    <row r="1014" s="1" customFormat="1"/>
    <row r="1015" s="1" customFormat="1"/>
    <row r="1016" s="1" customFormat="1"/>
    <row r="1017" s="1" customFormat="1"/>
    <row r="1018" s="1" customFormat="1"/>
    <row r="1019" s="1" customFormat="1"/>
    <row r="1020" s="1" customFormat="1"/>
    <row r="1021" s="1" customFormat="1"/>
    <row r="1022" s="1" customFormat="1"/>
    <row r="1023" s="1" customFormat="1"/>
    <row r="1024" s="1" customFormat="1"/>
    <row r="1025" s="1" customFormat="1"/>
    <row r="1026" s="1" customFormat="1"/>
    <row r="1027" s="1" customFormat="1"/>
    <row r="1028" s="1" customFormat="1"/>
    <row r="1029" s="1" customFormat="1"/>
    <row r="1030" s="1" customFormat="1"/>
    <row r="1031" s="1" customFormat="1"/>
    <row r="1032" s="1" customFormat="1"/>
    <row r="1033" s="1" customFormat="1"/>
    <row r="1034" s="1" customFormat="1"/>
    <row r="1035" s="1" customFormat="1"/>
    <row r="1036" s="1" customFormat="1"/>
    <row r="1037" s="1" customFormat="1"/>
    <row r="1038" s="1" customFormat="1"/>
    <row r="1039" s="1" customFormat="1"/>
    <row r="1040" s="1" customFormat="1"/>
    <row r="1041" s="1" customFormat="1"/>
    <row r="1042" s="1" customFormat="1"/>
    <row r="1043" s="1" customFormat="1"/>
    <row r="1044" s="1" customFormat="1"/>
    <row r="1045" s="1" customFormat="1"/>
    <row r="1046" s="1" customFormat="1"/>
    <row r="1047" s="1" customFormat="1"/>
    <row r="1048" s="1" customFormat="1"/>
    <row r="1049" s="1" customFormat="1"/>
    <row r="1050" s="1" customFormat="1"/>
    <row r="1051" s="1" customFormat="1"/>
    <row r="1052" s="1" customFormat="1"/>
    <row r="1053" s="1" customFormat="1"/>
    <row r="1054" s="1" customFormat="1"/>
    <row r="1055" s="1" customFormat="1"/>
    <row r="1056" s="1" customFormat="1"/>
    <row r="1057" s="1" customFormat="1"/>
    <row r="1058" s="1" customFormat="1"/>
    <row r="1059" s="1" customFormat="1"/>
    <row r="1060" s="1" customFormat="1"/>
    <row r="1061" s="1" customFormat="1"/>
    <row r="1062" s="1" customFormat="1"/>
    <row r="1063" s="1" customFormat="1"/>
    <row r="1064" s="1" customFormat="1"/>
    <row r="1065" s="1" customFormat="1"/>
    <row r="1066" s="1" customFormat="1"/>
    <row r="1067" s="1" customFormat="1"/>
    <row r="1068" s="1" customFormat="1"/>
    <row r="1069" s="1" customFormat="1"/>
    <row r="1070" s="1" customFormat="1"/>
    <row r="1071" s="1" customFormat="1"/>
    <row r="1072" s="1" customFormat="1"/>
    <row r="1073" s="1" customFormat="1"/>
    <row r="1074" s="1" customFormat="1"/>
    <row r="1075" s="1" customFormat="1"/>
    <row r="1076" s="1" customFormat="1"/>
    <row r="1077" s="1" customFormat="1"/>
    <row r="1078" s="1" customFormat="1"/>
    <row r="1079" s="1" customFormat="1"/>
    <row r="1080" s="1" customFormat="1"/>
    <row r="1081" s="1" customFormat="1"/>
    <row r="1082" s="1" customFormat="1"/>
    <row r="1083" s="1" customFormat="1"/>
    <row r="1084" s="1" customFormat="1"/>
    <row r="1085" s="1" customFormat="1"/>
    <row r="1086" s="1" customFormat="1"/>
    <row r="1087" s="1" customFormat="1"/>
    <row r="1088" s="1" customFormat="1"/>
    <row r="1089" s="1" customFormat="1"/>
    <row r="1090" s="1" customFormat="1"/>
    <row r="1091" s="1" customFormat="1"/>
    <row r="1092" s="1" customFormat="1"/>
    <row r="1093" s="1" customFormat="1"/>
    <row r="1094" s="1" customFormat="1"/>
    <row r="1095" s="1" customFormat="1"/>
    <row r="1096" s="1" customFormat="1"/>
    <row r="1097" s="1" customFormat="1"/>
    <row r="1098" s="1" customFormat="1"/>
    <row r="1099" s="1" customFormat="1"/>
    <row r="1100" s="1" customFormat="1"/>
    <row r="1101" s="1" customFormat="1"/>
    <row r="1102" s="1" customFormat="1"/>
    <row r="1103" s="1" customFormat="1"/>
    <row r="1104" s="1" customFormat="1"/>
    <row r="1105" s="1" customFormat="1"/>
    <row r="1106" s="1" customFormat="1"/>
    <row r="1107" s="1" customFormat="1"/>
    <row r="1108" s="1" customFormat="1"/>
    <row r="1109" s="1" customFormat="1"/>
    <row r="1110" s="1" customFormat="1"/>
    <row r="1111" s="1" customFormat="1"/>
    <row r="1112" s="1" customFormat="1"/>
    <row r="1113" s="1" customFormat="1"/>
    <row r="1114" s="1" customFormat="1"/>
    <row r="1115" s="1" customFormat="1"/>
    <row r="1116" s="1" customFormat="1"/>
    <row r="1117" s="1" customFormat="1"/>
    <row r="1118" s="1" customFormat="1"/>
    <row r="1119" s="1" customFormat="1"/>
    <row r="1120" s="1" customFormat="1"/>
    <row r="1121" s="1" customFormat="1"/>
    <row r="1122" s="1" customFormat="1"/>
    <row r="1123" s="1" customFormat="1"/>
    <row r="1124" s="1" customFormat="1"/>
    <row r="1125" s="1" customFormat="1"/>
    <row r="1126" s="1" customFormat="1"/>
    <row r="1127" s="1" customFormat="1"/>
    <row r="1128" s="1" customFormat="1"/>
    <row r="1129" s="1" customFormat="1"/>
    <row r="1130" s="1" customFormat="1"/>
    <row r="1131" s="1" customFormat="1"/>
    <row r="1132" s="1" customFormat="1"/>
    <row r="1133" s="1" customFormat="1"/>
    <row r="1134" s="1" customFormat="1"/>
    <row r="1135" s="1" customFormat="1"/>
    <row r="1136" s="1" customFormat="1"/>
    <row r="1137" s="1" customFormat="1"/>
    <row r="1138" s="1" customFormat="1"/>
    <row r="1139" s="1" customFormat="1"/>
    <row r="1140" s="1" customFormat="1"/>
    <row r="1141" s="1" customFormat="1"/>
    <row r="1142" s="1" customFormat="1"/>
    <row r="1143" s="1" customFormat="1"/>
    <row r="1144" s="1" customFormat="1"/>
    <row r="1145" s="1" customFormat="1"/>
    <row r="1146" s="1" customFormat="1"/>
    <row r="1147" s="1" customFormat="1"/>
    <row r="1148" s="1" customFormat="1"/>
    <row r="1149" s="1" customFormat="1"/>
    <row r="1150" s="1" customFormat="1"/>
    <row r="1151" s="1" customFormat="1"/>
    <row r="1152" s="1" customFormat="1"/>
    <row r="1153" s="1" customFormat="1"/>
    <row r="1154" s="1" customFormat="1"/>
    <row r="1155" s="1" customFormat="1"/>
    <row r="1156" s="1" customFormat="1"/>
    <row r="1157" s="1" customFormat="1"/>
    <row r="1158" s="1" customFormat="1"/>
    <row r="1159" s="1" customFormat="1"/>
    <row r="1160" s="1" customFormat="1"/>
    <row r="1161" s="1" customFormat="1"/>
    <row r="1162" s="1" customFormat="1"/>
    <row r="1163" s="1" customFormat="1"/>
    <row r="1164" s="1" customFormat="1"/>
    <row r="1165" s="1" customFormat="1"/>
    <row r="1166" s="1" customFormat="1"/>
    <row r="1167" s="1" customFormat="1"/>
    <row r="1168" s="1" customFormat="1"/>
    <row r="1169" s="1" customFormat="1"/>
    <row r="1170" s="1" customFormat="1"/>
    <row r="1171" s="1" customFormat="1"/>
    <row r="1172" s="1" customFormat="1"/>
    <row r="1173" s="1" customFormat="1"/>
    <row r="1174" s="1" customFormat="1"/>
    <row r="1175" s="1" customFormat="1"/>
    <row r="1176" s="1" customFormat="1"/>
    <row r="1177" s="1" customFormat="1"/>
    <row r="1178" s="1" customFormat="1"/>
    <row r="1179" s="1" customFormat="1"/>
    <row r="1180" s="1" customFormat="1"/>
    <row r="1181" s="1" customFormat="1"/>
    <row r="1182" s="1" customFormat="1"/>
    <row r="1183" s="1" customFormat="1"/>
    <row r="1184" s="1" customFormat="1"/>
    <row r="1185" s="1" customFormat="1"/>
    <row r="1186" s="1" customFormat="1"/>
    <row r="1187" s="1" customFormat="1"/>
    <row r="1188" s="1" customFormat="1"/>
    <row r="1189" s="1" customFormat="1"/>
    <row r="1190" s="1" customFormat="1"/>
    <row r="1191" s="1" customFormat="1"/>
    <row r="1192" s="1" customFormat="1"/>
    <row r="1193" s="1" customFormat="1"/>
    <row r="1194" s="1" customFormat="1"/>
    <row r="1195" s="1" customFormat="1"/>
    <row r="1196" s="1" customFormat="1"/>
    <row r="1197" s="1" customFormat="1"/>
    <row r="1198" s="1" customFormat="1"/>
    <row r="1199" s="1" customFormat="1"/>
    <row r="1200" s="1" customFormat="1"/>
    <row r="1201" s="1" customFormat="1"/>
    <row r="1202" s="1" customFormat="1"/>
    <row r="1203" s="1" customFormat="1"/>
    <row r="1204" s="1" customFormat="1"/>
    <row r="1205" s="1" customFormat="1"/>
    <row r="1206" s="1" customFormat="1"/>
    <row r="1207" s="1" customFormat="1"/>
    <row r="1208" s="1" customFormat="1"/>
    <row r="1209" s="1" customFormat="1"/>
    <row r="1210" s="1" customFormat="1"/>
    <row r="1211" s="1" customFormat="1"/>
    <row r="1212" s="1" customFormat="1"/>
    <row r="1213" s="1" customFormat="1"/>
    <row r="1214" s="1" customFormat="1"/>
    <row r="1215" s="1" customFormat="1"/>
    <row r="1216" s="1" customFormat="1"/>
    <row r="1217" s="1" customFormat="1"/>
    <row r="1218" s="1" customFormat="1"/>
    <row r="1219" s="1" customFormat="1"/>
    <row r="1220" s="1" customFormat="1"/>
    <row r="1221" s="1" customFormat="1"/>
    <row r="1222" s="1" customFormat="1"/>
    <row r="1223" s="1" customFormat="1"/>
    <row r="1224" s="1" customFormat="1"/>
    <row r="1225" s="1" customFormat="1"/>
    <row r="1226" s="1" customFormat="1"/>
    <row r="1227" s="1" customFormat="1"/>
    <row r="1228" s="1" customFormat="1"/>
    <row r="1229" s="1" customFormat="1"/>
    <row r="1230" s="1" customFormat="1"/>
    <row r="1231" s="1" customFormat="1"/>
    <row r="1232" s="1" customFormat="1"/>
    <row r="1233" s="1" customFormat="1"/>
    <row r="1234" s="1" customFormat="1"/>
    <row r="1235" s="1" customFormat="1"/>
    <row r="1236" s="1" customFormat="1"/>
    <row r="1237" s="1" customFormat="1"/>
    <row r="1238" s="1" customFormat="1"/>
    <row r="1239" s="1" customFormat="1"/>
    <row r="1240" s="1" customFormat="1"/>
    <row r="1241" s="1" customFormat="1"/>
    <row r="1242" s="1" customFormat="1"/>
    <row r="1243" s="1" customFormat="1"/>
    <row r="1244" s="1" customFormat="1"/>
    <row r="1245" s="1" customFormat="1"/>
    <row r="1246" s="1" customFormat="1"/>
    <row r="1247" s="1" customFormat="1"/>
    <row r="1248" s="1" customFormat="1"/>
    <row r="1249" s="1" customFormat="1"/>
    <row r="1250" s="1" customFormat="1"/>
    <row r="1251" s="1" customFormat="1"/>
    <row r="1252" s="1" customFormat="1"/>
    <row r="1253" s="1" customFormat="1"/>
    <row r="1254" s="1" customFormat="1"/>
    <row r="1255" s="1" customFormat="1"/>
    <row r="1256" s="1" customFormat="1"/>
    <row r="1257" s="1" customFormat="1"/>
    <row r="1258" s="1" customFormat="1"/>
    <row r="1259" s="1" customFormat="1"/>
    <row r="1260" s="1" customFormat="1"/>
    <row r="1261" s="1" customFormat="1"/>
    <row r="1262" s="1" customFormat="1"/>
    <row r="1263" s="1" customFormat="1"/>
    <row r="1264" s="1" customFormat="1"/>
    <row r="1265" s="1" customFormat="1"/>
    <row r="1266" s="1" customFormat="1"/>
    <row r="1267" s="1" customFormat="1"/>
    <row r="1268" s="1" customFormat="1"/>
    <row r="1269" s="1" customFormat="1"/>
    <row r="1270" s="1" customFormat="1"/>
    <row r="1271" s="1" customFormat="1"/>
    <row r="1272" s="1" customFormat="1"/>
    <row r="1273" s="1" customFormat="1"/>
    <row r="1274" s="1" customFormat="1"/>
    <row r="1275" s="1" customFormat="1"/>
    <row r="1276" s="1" customFormat="1"/>
    <row r="1277" s="1" customFormat="1"/>
    <row r="1278" s="1" customFormat="1"/>
    <row r="1279" s="1" customFormat="1"/>
    <row r="1280" s="1" customFormat="1"/>
    <row r="1281" s="1" customFormat="1"/>
    <row r="1282" s="1" customFormat="1"/>
    <row r="1283" s="1" customFormat="1"/>
    <row r="1284" s="1" customFormat="1"/>
    <row r="1285" s="1" customFormat="1"/>
    <row r="1286" s="1" customFormat="1"/>
    <row r="1287" s="1" customFormat="1"/>
    <row r="1288" s="1" customFormat="1"/>
    <row r="1289" s="1" customFormat="1"/>
    <row r="1290" s="1" customFormat="1"/>
    <row r="1291" s="1" customFormat="1"/>
    <row r="1292" s="1" customFormat="1"/>
    <row r="1293" s="1" customFormat="1"/>
    <row r="1294" s="1" customFormat="1"/>
    <row r="1295" s="1" customFormat="1"/>
    <row r="1296" s="1" customFormat="1"/>
    <row r="1297" s="1" customFormat="1"/>
    <row r="1298" s="1" customFormat="1"/>
    <row r="1299" s="1" customFormat="1"/>
    <row r="1300" s="1" customFormat="1"/>
    <row r="1301" s="1" customFormat="1"/>
    <row r="1302" s="1" customFormat="1"/>
    <row r="1303" s="1" customFormat="1"/>
    <row r="1304" s="1" customFormat="1"/>
    <row r="1305" s="1" customFormat="1"/>
    <row r="1306" s="1" customFormat="1"/>
    <row r="1307" s="1" customFormat="1"/>
    <row r="1308" s="1" customFormat="1"/>
    <row r="1309" s="1" customFormat="1"/>
    <row r="1310" s="1" customFormat="1"/>
    <row r="1311" s="1" customFormat="1"/>
    <row r="1312" s="1" customFormat="1"/>
    <row r="1313" s="1" customFormat="1"/>
    <row r="1314" s="1" customFormat="1"/>
    <row r="1315" s="1" customFormat="1"/>
    <row r="1316" s="1" customFormat="1"/>
    <row r="1317" s="1" customFormat="1"/>
    <row r="1318" s="1" customFormat="1"/>
    <row r="1319" s="1" customFormat="1"/>
    <row r="1320" s="1" customFormat="1"/>
    <row r="1321" s="1" customFormat="1"/>
    <row r="1322" s="1" customFormat="1"/>
    <row r="1323" s="1" customFormat="1"/>
    <row r="1324" s="1" customFormat="1"/>
    <row r="1325" s="1" customFormat="1"/>
    <row r="1326" s="1" customFormat="1"/>
    <row r="1327" s="1" customFormat="1"/>
    <row r="1328" s="1" customFormat="1"/>
    <row r="1329" s="1" customFormat="1"/>
    <row r="1330" s="1" customFormat="1"/>
    <row r="1331" s="1" customFormat="1"/>
    <row r="1332" s="1" customFormat="1"/>
    <row r="1333" s="1" customFormat="1"/>
    <row r="1334" s="1" customFormat="1"/>
    <row r="1335" s="1" customFormat="1"/>
    <row r="1336" s="1" customFormat="1"/>
    <row r="1337" s="1" customFormat="1"/>
    <row r="1338" s="1" customFormat="1"/>
    <row r="1339" s="1" customFormat="1"/>
    <row r="1340" s="1" customFormat="1"/>
    <row r="1341" s="1" customFormat="1"/>
    <row r="1342" s="1" customFormat="1"/>
    <row r="1343" s="1" customFormat="1"/>
    <row r="1344" s="1" customFormat="1"/>
    <row r="1345" s="1" customFormat="1"/>
    <row r="1346" s="1" customFormat="1"/>
    <row r="1347" s="1" customFormat="1"/>
    <row r="1348" s="1" customFormat="1"/>
    <row r="1349" s="1" customFormat="1"/>
    <row r="1350" s="1" customFormat="1"/>
    <row r="1351" s="1" customFormat="1"/>
    <row r="1352" s="1" customFormat="1"/>
    <row r="1353" s="1" customFormat="1"/>
    <row r="1354" s="1" customFormat="1"/>
    <row r="1355" s="1" customFormat="1"/>
    <row r="1356" s="1" customFormat="1"/>
    <row r="1357" s="1" customFormat="1"/>
    <row r="1358" s="1" customFormat="1"/>
    <row r="1359" s="1" customFormat="1"/>
    <row r="1360" s="1" customFormat="1"/>
    <row r="1361" s="1" customFormat="1"/>
    <row r="1362" s="1" customFormat="1"/>
    <row r="1363" s="1" customFormat="1"/>
    <row r="1364" s="1" customFormat="1"/>
    <row r="1365" s="1" customFormat="1"/>
    <row r="1366" s="1" customFormat="1"/>
    <row r="1367" s="1" customFormat="1"/>
    <row r="1368" s="1" customFormat="1"/>
    <row r="1369" s="1" customFormat="1"/>
    <row r="1370" s="1" customFormat="1"/>
    <row r="1371" s="1" customFormat="1"/>
    <row r="1372" s="1" customFormat="1"/>
    <row r="1373" s="1" customFormat="1"/>
    <row r="1374" s="1" customFormat="1"/>
    <row r="1375" s="1" customFormat="1"/>
    <row r="1376" s="1" customFormat="1"/>
    <row r="1377" s="1" customFormat="1"/>
    <row r="1378" s="1" customFormat="1"/>
    <row r="1379" s="1" customFormat="1"/>
    <row r="1380" s="1" customFormat="1"/>
    <row r="1381" s="1" customFormat="1"/>
    <row r="1382" s="1" customFormat="1"/>
    <row r="1383" s="1" customFormat="1"/>
    <row r="1384" s="1" customFormat="1"/>
    <row r="1385" s="1" customFormat="1"/>
    <row r="1386" s="1" customFormat="1"/>
    <row r="1387" s="1" customFormat="1"/>
    <row r="1388" s="1" customFormat="1"/>
    <row r="1389" s="1" customFormat="1"/>
    <row r="1390" s="1" customFormat="1"/>
    <row r="1391" s="1" customFormat="1"/>
    <row r="1392" s="1" customFormat="1"/>
    <row r="1393" s="1" customFormat="1"/>
    <row r="1394" s="1" customFormat="1"/>
    <row r="1395" s="1" customFormat="1"/>
    <row r="1396" s="1" customFormat="1"/>
    <row r="1397" s="1" customFormat="1"/>
    <row r="1398" s="1" customFormat="1"/>
    <row r="1399" s="1" customFormat="1"/>
    <row r="1400" s="1" customFormat="1"/>
    <row r="1401" s="1" customFormat="1"/>
    <row r="1402" s="1" customFormat="1"/>
    <row r="1403" s="1" customFormat="1"/>
    <row r="1404" s="1" customFormat="1"/>
    <row r="1405" s="1" customFormat="1"/>
    <row r="1406" s="1" customFormat="1"/>
    <row r="1407" s="1" customFormat="1"/>
    <row r="1408" s="1" customFormat="1"/>
    <row r="1409" s="1" customFormat="1"/>
    <row r="1410" s="1" customFormat="1"/>
    <row r="1411" s="1" customFormat="1"/>
    <row r="1412" s="1" customFormat="1"/>
    <row r="1413" s="1" customFormat="1"/>
    <row r="1414" s="1" customFormat="1"/>
    <row r="1415" s="1" customFormat="1"/>
    <row r="1416" s="1" customFormat="1"/>
    <row r="1417" s="1" customFormat="1"/>
    <row r="1418" s="1" customFormat="1"/>
    <row r="1419" s="1" customFormat="1"/>
    <row r="1420" s="1" customFormat="1"/>
    <row r="1421" s="1" customFormat="1"/>
    <row r="1422" s="1" customFormat="1"/>
    <row r="1423" s="1" customFormat="1"/>
    <row r="1424" s="1" customFormat="1"/>
    <row r="1425" s="1" customFormat="1"/>
    <row r="1426" s="1" customFormat="1"/>
    <row r="1427" s="1" customFormat="1"/>
    <row r="1428" s="1" customFormat="1"/>
    <row r="1429" s="1" customFormat="1"/>
    <row r="1430" s="1" customFormat="1"/>
    <row r="1431" s="1" customFormat="1"/>
    <row r="1432" s="1" customFormat="1"/>
    <row r="1433" s="1" customFormat="1"/>
    <row r="1434" s="1" customFormat="1"/>
    <row r="1435" s="1" customFormat="1"/>
    <row r="1436" s="1" customFormat="1"/>
    <row r="1437" s="1" customFormat="1"/>
    <row r="1438" s="1" customFormat="1"/>
    <row r="1439" s="1" customFormat="1"/>
    <row r="1440" s="1" customFormat="1"/>
    <row r="1441" s="1" customFormat="1"/>
    <row r="1442" s="1" customFormat="1"/>
    <row r="1443" s="1" customFormat="1"/>
    <row r="1444" s="1" customFormat="1"/>
    <row r="1445" s="1" customFormat="1"/>
    <row r="1446" s="1" customFormat="1"/>
    <row r="1447" s="1" customFormat="1"/>
    <row r="1448" s="1" customFormat="1"/>
    <row r="1449" s="1" customFormat="1"/>
    <row r="1450" s="1" customFormat="1"/>
    <row r="1451" s="1" customFormat="1"/>
    <row r="1452" s="1" customFormat="1"/>
    <row r="1453" s="1" customFormat="1"/>
    <row r="1454" s="1" customFormat="1"/>
    <row r="1455" s="1" customFormat="1"/>
    <row r="1456" s="1" customFormat="1"/>
    <row r="1457" s="1" customFormat="1"/>
    <row r="1458" s="1" customFormat="1"/>
    <row r="1459" s="1" customFormat="1"/>
    <row r="1460" s="1" customFormat="1"/>
    <row r="1461" s="1" customFormat="1"/>
    <row r="1462" s="1" customFormat="1"/>
    <row r="1463" s="1" customFormat="1"/>
    <row r="1464" s="1" customFormat="1"/>
    <row r="1465" s="1" customFormat="1"/>
    <row r="1466" s="1" customFormat="1"/>
    <row r="1467" s="1" customFormat="1"/>
    <row r="1468" s="1" customFormat="1"/>
    <row r="1469" s="1" customFormat="1"/>
    <row r="1470" s="1" customFormat="1"/>
    <row r="1471" s="1" customFormat="1"/>
    <row r="1472" s="1" customFormat="1"/>
    <row r="1473" s="1" customFormat="1"/>
    <row r="1474" s="1" customFormat="1"/>
    <row r="1475" s="1" customFormat="1"/>
    <row r="1476" s="1" customFormat="1"/>
    <row r="1477" s="1" customFormat="1"/>
    <row r="1478" s="1" customFormat="1"/>
    <row r="1479" s="1" customFormat="1"/>
    <row r="1480" s="1" customFormat="1"/>
    <row r="1481" s="1" customFormat="1"/>
    <row r="1482" s="1" customFormat="1"/>
    <row r="1483" s="1" customFormat="1"/>
    <row r="1484" s="1" customFormat="1"/>
    <row r="1485" s="1" customFormat="1"/>
    <row r="1486" s="1" customFormat="1"/>
    <row r="1487" s="1" customFormat="1"/>
    <row r="1488" s="1" customFormat="1"/>
    <row r="1489" s="1" customFormat="1"/>
    <row r="1490" s="1" customFormat="1"/>
    <row r="1491" s="1" customFormat="1"/>
    <row r="1492" s="1" customFormat="1"/>
    <row r="1493" s="1" customFormat="1"/>
    <row r="1494" s="1" customFormat="1"/>
    <row r="1495" s="1" customFormat="1"/>
    <row r="1496" s="1" customFormat="1"/>
    <row r="1497" s="1" customFormat="1"/>
    <row r="1498" s="1" customFormat="1"/>
    <row r="1499" s="1" customFormat="1"/>
    <row r="1500" s="1" customFormat="1"/>
    <row r="1501" s="1" customFormat="1"/>
    <row r="1502" s="1" customFormat="1"/>
    <row r="1503" s="1" customFormat="1"/>
    <row r="1504" s="1" customFormat="1"/>
    <row r="1505" s="1" customFormat="1"/>
    <row r="1506" s="1" customFormat="1"/>
    <row r="1507" s="1" customFormat="1"/>
    <row r="1508" s="1" customFormat="1"/>
    <row r="1509" s="1" customFormat="1"/>
    <row r="1510" s="1" customFormat="1"/>
    <row r="1511" s="1" customFormat="1"/>
    <row r="1512" s="1" customFormat="1"/>
    <row r="1513" s="1" customFormat="1"/>
    <row r="1514" s="1" customFormat="1"/>
    <row r="1515" s="1" customFormat="1"/>
    <row r="1516" s="1" customFormat="1"/>
    <row r="1517" s="1" customFormat="1"/>
    <row r="1518" s="1" customFormat="1"/>
    <row r="1519" s="1" customFormat="1"/>
    <row r="1520" s="1" customFormat="1"/>
    <row r="1521" s="1" customFormat="1"/>
    <row r="1522" s="1" customFormat="1"/>
    <row r="1523" s="1" customFormat="1"/>
    <row r="1524" s="1" customFormat="1"/>
    <row r="1525" s="1" customFormat="1"/>
    <row r="1526" s="1" customFormat="1"/>
    <row r="1527" s="1" customFormat="1"/>
    <row r="1528" s="1" customFormat="1"/>
    <row r="1529" s="1" customFormat="1"/>
    <row r="1530" s="1" customFormat="1"/>
    <row r="1531" s="1" customFormat="1"/>
    <row r="1532" s="1" customFormat="1"/>
    <row r="1533" s="1" customFormat="1"/>
    <row r="1534" s="1" customFormat="1"/>
    <row r="1535" s="1" customFormat="1"/>
    <row r="1536" s="1" customFormat="1"/>
    <row r="1537" s="1" customFormat="1"/>
    <row r="1538" s="1" customFormat="1"/>
    <row r="1539" s="1" customFormat="1"/>
    <row r="1540" s="1" customFormat="1"/>
    <row r="1541" s="1" customFormat="1"/>
    <row r="1542" s="1" customFormat="1"/>
    <row r="1543" s="1" customFormat="1"/>
    <row r="1544" s="1" customFormat="1"/>
    <row r="1545" s="1" customFormat="1"/>
    <row r="1546" s="1" customFormat="1"/>
    <row r="1547" s="1" customFormat="1"/>
    <row r="1548" s="1" customFormat="1"/>
    <row r="1549" s="1" customFormat="1"/>
    <row r="1550" s="1" customFormat="1"/>
    <row r="1551" s="1" customFormat="1"/>
    <row r="1552" s="1" customFormat="1"/>
    <row r="1553" s="1" customFormat="1"/>
    <row r="1554" s="1" customFormat="1"/>
    <row r="1555" s="1" customFormat="1"/>
    <row r="1556" s="1" customFormat="1"/>
    <row r="1557" s="1" customFormat="1"/>
    <row r="1558" s="1" customFormat="1"/>
    <row r="1559" s="1" customFormat="1"/>
    <row r="1560" s="1" customFormat="1"/>
    <row r="1561" s="1" customFormat="1"/>
    <row r="1562" s="1" customFormat="1"/>
    <row r="1563" s="1" customFormat="1"/>
    <row r="1564" s="1" customFormat="1"/>
    <row r="1565" s="1" customFormat="1"/>
    <row r="1566" s="1" customFormat="1"/>
    <row r="1567" s="1" customFormat="1"/>
    <row r="1568" s="1" customFormat="1"/>
    <row r="1569" s="1" customFormat="1"/>
    <row r="1570" s="1" customFormat="1"/>
    <row r="1571" s="1" customFormat="1"/>
    <row r="1572" s="1" customFormat="1"/>
    <row r="1573" s="1" customFormat="1"/>
    <row r="1574" s="1" customFormat="1"/>
    <row r="1575" s="1" customFormat="1"/>
    <row r="1576" s="1" customFormat="1"/>
    <row r="1577" s="1" customFormat="1"/>
    <row r="1578" s="1" customFormat="1"/>
    <row r="1579" s="1" customFormat="1"/>
    <row r="1580" s="1" customFormat="1"/>
    <row r="1581" s="1" customFormat="1"/>
    <row r="1582" s="1" customFormat="1"/>
    <row r="1583" s="1" customFormat="1"/>
    <row r="1584" s="1" customFormat="1"/>
    <row r="1585" s="1" customFormat="1"/>
    <row r="1586" s="1" customFormat="1"/>
    <row r="1587" s="1" customFormat="1"/>
    <row r="1588" s="1" customFormat="1"/>
    <row r="1589" s="1" customFormat="1"/>
    <row r="1590" s="1" customFormat="1"/>
    <row r="1591" s="1" customFormat="1"/>
    <row r="1592" s="1" customFormat="1"/>
    <row r="1593" s="1" customFormat="1"/>
    <row r="1594" s="1" customFormat="1"/>
    <row r="1595" s="1" customFormat="1"/>
    <row r="1596" s="1" customFormat="1"/>
    <row r="1597" s="1" customFormat="1"/>
    <row r="1598" s="1" customFormat="1"/>
    <row r="1599" s="1" customFormat="1"/>
    <row r="1600" s="1" customFormat="1"/>
    <row r="1601" s="1" customFormat="1"/>
    <row r="1602" s="1" customFormat="1"/>
    <row r="1603" s="1" customFormat="1"/>
    <row r="1604" s="1" customFormat="1"/>
    <row r="1605" s="1" customFormat="1"/>
    <row r="1606" s="1" customFormat="1"/>
    <row r="1607" s="1" customFormat="1"/>
    <row r="1608" s="1" customFormat="1"/>
    <row r="1609" s="1" customFormat="1"/>
    <row r="1610" s="1" customFormat="1"/>
    <row r="1611" s="1" customFormat="1"/>
    <row r="1612" s="1" customFormat="1"/>
    <row r="1613" s="1" customFormat="1"/>
    <row r="1614" s="1" customFormat="1"/>
    <row r="1615" s="1" customFormat="1"/>
    <row r="1616" s="1" customFormat="1"/>
    <row r="1617" s="1" customFormat="1"/>
    <row r="1618" s="1" customFormat="1"/>
    <row r="1619" s="1" customFormat="1"/>
    <row r="1620" s="1" customFormat="1"/>
    <row r="1621" s="1" customFormat="1"/>
    <row r="1622" s="1" customFormat="1"/>
    <row r="1623" s="1" customFormat="1"/>
    <row r="1624" s="1" customFormat="1"/>
    <row r="1625" s="1" customFormat="1"/>
    <row r="1626" s="1" customFormat="1"/>
    <row r="1627" s="1" customFormat="1"/>
    <row r="1628" s="1" customFormat="1"/>
    <row r="1629" s="1" customFormat="1"/>
    <row r="1630" s="1" customFormat="1"/>
    <row r="1631" s="1" customFormat="1"/>
    <row r="1632" s="1" customFormat="1"/>
    <row r="1633" s="1" customFormat="1"/>
    <row r="1634" s="1" customFormat="1"/>
    <row r="1635" s="1" customFormat="1"/>
    <row r="1636" s="1" customFormat="1"/>
    <row r="1637" s="1" customFormat="1"/>
    <row r="1638" s="1" customFormat="1"/>
    <row r="1639" s="1" customFormat="1"/>
    <row r="1640" s="1" customFormat="1"/>
    <row r="1641" s="1" customFormat="1"/>
    <row r="1642" s="1" customFormat="1"/>
    <row r="1643" s="1" customFormat="1"/>
    <row r="1644" s="1" customFormat="1"/>
    <row r="1645" s="1" customFormat="1"/>
    <row r="1646" s="1" customFormat="1"/>
    <row r="1647" s="1" customFormat="1"/>
    <row r="1648" s="1" customFormat="1"/>
    <row r="1649" s="1" customFormat="1"/>
    <row r="1650" s="1" customFormat="1"/>
    <row r="1651" s="1" customFormat="1"/>
    <row r="1652" s="1" customFormat="1"/>
    <row r="1653" s="1" customFormat="1"/>
    <row r="1654" s="1" customFormat="1"/>
    <row r="1655" s="1" customFormat="1"/>
    <row r="1656" s="1" customFormat="1"/>
    <row r="1657" s="1" customFormat="1"/>
    <row r="1658" s="1" customFormat="1"/>
    <row r="1659" s="1" customFormat="1"/>
    <row r="1660" s="1" customFormat="1"/>
    <row r="1661" s="1" customFormat="1"/>
    <row r="1662" s="1" customFormat="1"/>
    <row r="1663" s="1" customFormat="1"/>
    <row r="1664" s="1" customFormat="1"/>
    <row r="1665" s="1" customFormat="1"/>
    <row r="1666" s="1" customFormat="1"/>
    <row r="1667" s="1" customFormat="1"/>
    <row r="1668" s="1" customFormat="1"/>
    <row r="1669" s="1" customFormat="1"/>
    <row r="1670" s="1" customFormat="1"/>
    <row r="1671" s="1" customFormat="1"/>
    <row r="1672" s="1" customFormat="1"/>
    <row r="1673" s="1" customFormat="1"/>
    <row r="1674" s="1" customFormat="1"/>
    <row r="1675" s="1" customFormat="1"/>
    <row r="1676" s="1" customFormat="1"/>
    <row r="1677" s="1" customFormat="1"/>
    <row r="1678" s="1" customFormat="1"/>
    <row r="1679" s="1" customFormat="1"/>
    <row r="1680" s="1" customFormat="1"/>
    <row r="1681" s="1" customFormat="1"/>
    <row r="1682" s="1" customFormat="1"/>
    <row r="1683" s="1" customFormat="1"/>
    <row r="1684" s="1" customFormat="1"/>
    <row r="1685" s="1" customFormat="1"/>
    <row r="1686" s="1" customFormat="1"/>
    <row r="1687" s="1" customFormat="1"/>
    <row r="1688" s="1" customFormat="1"/>
    <row r="1689" s="1" customFormat="1"/>
    <row r="1690" s="1" customFormat="1"/>
    <row r="1691" s="1" customFormat="1"/>
    <row r="1692" s="1" customFormat="1"/>
    <row r="1693" s="1" customFormat="1"/>
    <row r="1694" s="1" customFormat="1"/>
    <row r="1695" s="1" customFormat="1"/>
    <row r="1696" s="1" customFormat="1"/>
    <row r="1697" s="1" customFormat="1"/>
    <row r="1698" s="1" customFormat="1"/>
    <row r="1699" s="1" customFormat="1"/>
    <row r="1700" s="1" customFormat="1"/>
    <row r="1701" s="1" customFormat="1"/>
    <row r="1702" s="1" customFormat="1"/>
    <row r="1703" s="1" customFormat="1"/>
    <row r="1704" s="1" customFormat="1"/>
    <row r="1705" s="1" customFormat="1"/>
    <row r="1706" s="1" customFormat="1"/>
    <row r="1707" s="1" customFormat="1"/>
    <row r="1708" s="1" customFormat="1"/>
    <row r="1709" s="1" customFormat="1"/>
    <row r="1710" s="1" customFormat="1"/>
    <row r="1711" s="1" customFormat="1"/>
    <row r="1712" s="1" customFormat="1"/>
    <row r="1713" s="1" customFormat="1"/>
    <row r="1714" s="1" customFormat="1"/>
    <row r="1715" s="1" customFormat="1"/>
    <row r="1716" s="1" customFormat="1"/>
    <row r="1717" s="1" customFormat="1"/>
    <row r="1718" s="1" customFormat="1"/>
    <row r="1719" s="1" customFormat="1"/>
    <row r="1720" s="1" customFormat="1"/>
    <row r="1721" s="1" customFormat="1"/>
    <row r="1722" s="1" customFormat="1"/>
    <row r="1723" s="1" customFormat="1"/>
    <row r="1724" s="1" customFormat="1"/>
    <row r="1725" s="1" customFormat="1"/>
    <row r="1726" s="1" customFormat="1"/>
    <row r="1727" s="1" customFormat="1"/>
    <row r="1728" s="1" customFormat="1"/>
    <row r="1729" s="1" customFormat="1"/>
    <row r="1730" s="1" customFormat="1"/>
    <row r="1731" s="1" customFormat="1"/>
    <row r="1732" s="1" customFormat="1"/>
    <row r="1733" s="1" customFormat="1"/>
    <row r="1734" s="1" customFormat="1"/>
    <row r="1735" s="1" customFormat="1"/>
    <row r="1736" s="1" customFormat="1"/>
    <row r="1737" s="1" customFormat="1"/>
    <row r="1738" s="1" customFormat="1"/>
    <row r="1739" s="1" customFormat="1"/>
    <row r="1740" s="1" customFormat="1"/>
    <row r="1741" s="1" customFormat="1"/>
    <row r="1742" s="1" customFormat="1"/>
    <row r="1743" s="1" customFormat="1"/>
    <row r="1744" s="1" customFormat="1"/>
    <row r="1745" s="1" customFormat="1"/>
    <row r="1746" s="1" customFormat="1"/>
    <row r="1747" s="1" customFormat="1"/>
    <row r="1748" s="1" customFormat="1"/>
    <row r="1749" s="1" customFormat="1"/>
    <row r="1750" s="1" customFormat="1"/>
    <row r="1751" s="1" customFormat="1"/>
    <row r="1752" s="1" customFormat="1"/>
    <row r="1753" s="1" customFormat="1"/>
    <row r="1754" s="1" customFormat="1"/>
    <row r="1755" s="1" customFormat="1"/>
    <row r="1756" s="1" customFormat="1"/>
    <row r="1757" s="1" customFormat="1"/>
    <row r="1758" s="1" customFormat="1"/>
    <row r="1759" s="1" customFormat="1"/>
    <row r="1760" s="1" customFormat="1"/>
    <row r="1761" s="1" customFormat="1"/>
    <row r="1762" s="1" customFormat="1"/>
    <row r="1763" s="1" customFormat="1"/>
    <row r="1764" s="1" customFormat="1"/>
    <row r="1765" s="1" customFormat="1"/>
    <row r="1766" s="1" customFormat="1"/>
    <row r="1767" s="1" customFormat="1"/>
    <row r="1768" s="1" customFormat="1"/>
    <row r="1769" s="1" customFormat="1"/>
    <row r="1770" s="1" customFormat="1"/>
    <row r="1771" s="1" customFormat="1"/>
    <row r="1772" s="1" customFormat="1"/>
    <row r="1773" s="1" customFormat="1"/>
    <row r="1774" s="1" customFormat="1"/>
    <row r="1775" s="1" customFormat="1"/>
    <row r="1776" s="1" customFormat="1"/>
    <row r="1777" s="1" customFormat="1"/>
    <row r="1778" s="1" customFormat="1"/>
    <row r="1779" s="1" customFormat="1"/>
    <row r="1780" s="1" customFormat="1"/>
    <row r="1781" s="1" customFormat="1"/>
    <row r="1782" s="1" customFormat="1"/>
    <row r="1783" s="1" customFormat="1"/>
    <row r="1784" s="1" customFormat="1"/>
    <row r="1785" s="1" customFormat="1"/>
    <row r="1786" s="1" customFormat="1"/>
    <row r="1787" s="1" customFormat="1"/>
    <row r="1788" s="1" customFormat="1"/>
    <row r="1789" s="1" customFormat="1"/>
    <row r="1790" s="1" customFormat="1"/>
    <row r="1791" s="1" customFormat="1"/>
    <row r="1792" s="1" customFormat="1"/>
    <row r="1793" s="1" customFormat="1"/>
    <row r="1794" s="1" customFormat="1"/>
    <row r="1795" s="1" customFormat="1"/>
    <row r="1796" s="1" customFormat="1"/>
    <row r="1797" s="1" customFormat="1"/>
    <row r="1798" s="1" customFormat="1"/>
    <row r="1799" s="1" customFormat="1"/>
    <row r="1800" s="1" customFormat="1"/>
    <row r="1801" s="1" customFormat="1"/>
    <row r="1802" s="1" customFormat="1"/>
    <row r="1803" s="1" customFormat="1"/>
    <row r="1804" s="1" customFormat="1"/>
    <row r="1805" s="1" customFormat="1"/>
    <row r="1806" s="1" customFormat="1"/>
    <row r="1807" s="1" customFormat="1"/>
    <row r="1808" s="1" customFormat="1"/>
    <row r="1809" s="1" customFormat="1"/>
    <row r="1810" s="1" customFormat="1"/>
    <row r="1811" s="1" customFormat="1"/>
    <row r="1812" s="1" customFormat="1"/>
    <row r="1813" s="1" customFormat="1"/>
    <row r="1814" s="1" customFormat="1"/>
    <row r="1815" s="1" customFormat="1"/>
    <row r="1816" s="1" customFormat="1"/>
    <row r="1817" s="1" customFormat="1"/>
    <row r="1818" s="1" customFormat="1"/>
    <row r="1819" s="1" customFormat="1"/>
    <row r="1820" s="1" customFormat="1"/>
    <row r="1821" s="1" customFormat="1"/>
    <row r="1822" s="1" customFormat="1"/>
    <row r="1823" s="1" customFormat="1"/>
    <row r="1824" s="1" customFormat="1"/>
    <row r="1825" s="1" customFormat="1"/>
    <row r="1826" s="1" customFormat="1"/>
    <row r="1827" s="1" customFormat="1"/>
    <row r="1828" s="1" customFormat="1"/>
    <row r="1829" s="1" customFormat="1"/>
    <row r="1830" s="1" customFormat="1"/>
    <row r="1831" s="1" customFormat="1"/>
    <row r="1832" s="1" customFormat="1"/>
    <row r="1833" s="1" customFormat="1"/>
    <row r="1834" s="1" customFormat="1"/>
    <row r="1835" s="1" customFormat="1"/>
    <row r="1836" s="1" customFormat="1"/>
    <row r="1837" s="1" customFormat="1"/>
    <row r="1838" s="1" customFormat="1"/>
    <row r="1839" s="1" customFormat="1"/>
    <row r="1840" s="1" customFormat="1"/>
    <row r="1841" s="1" customFormat="1"/>
    <row r="1842" s="1" customFormat="1"/>
    <row r="1843" s="1" customFormat="1"/>
    <row r="1844" s="1" customFormat="1"/>
    <row r="1845" s="1" customFormat="1"/>
    <row r="1846" s="1" customFormat="1"/>
    <row r="1847" s="1" customFormat="1"/>
    <row r="1848" s="1" customFormat="1"/>
    <row r="1849" s="1" customFormat="1"/>
    <row r="1850" s="1" customFormat="1"/>
    <row r="1851" s="1" customFormat="1"/>
    <row r="1852" s="1" customFormat="1"/>
    <row r="1853" s="1" customFormat="1"/>
    <row r="1854" s="1" customFormat="1"/>
    <row r="1855" s="1" customFormat="1"/>
    <row r="1856" s="1" customFormat="1"/>
    <row r="1857" s="1" customFormat="1"/>
    <row r="1858" s="1" customFormat="1"/>
    <row r="1859" s="1" customFormat="1"/>
    <row r="1860" s="1" customFormat="1"/>
    <row r="1861" s="1" customFormat="1"/>
    <row r="1862" s="1" customFormat="1"/>
    <row r="1863" s="1" customFormat="1"/>
    <row r="1864" s="1" customFormat="1"/>
    <row r="1865" s="1" customFormat="1"/>
    <row r="1866" s="1" customFormat="1"/>
    <row r="1867" s="1" customFormat="1"/>
    <row r="1868" s="1" customFormat="1"/>
    <row r="1869" s="1" customFormat="1"/>
    <row r="1870" s="1" customFormat="1"/>
    <row r="1871" s="1" customFormat="1"/>
    <row r="1872" s="1" customFormat="1"/>
    <row r="1873" s="1" customFormat="1"/>
    <row r="1874" s="1" customFormat="1"/>
    <row r="1875" s="1" customFormat="1"/>
    <row r="1876" s="1" customFormat="1"/>
    <row r="1877" s="1" customFormat="1"/>
    <row r="1878" s="1" customFormat="1"/>
    <row r="1879" s="1" customFormat="1"/>
    <row r="1880" s="1" customFormat="1"/>
    <row r="1881" s="1" customFormat="1"/>
    <row r="1882" s="1" customFormat="1"/>
    <row r="1883" s="1" customFormat="1"/>
    <row r="1884" s="1" customFormat="1"/>
    <row r="1885" s="1" customFormat="1"/>
    <row r="1886" s="1" customFormat="1"/>
    <row r="1887" s="1" customFormat="1"/>
    <row r="1888" s="1" customFormat="1"/>
    <row r="1889" s="1" customFormat="1"/>
    <row r="1890" s="1" customFormat="1"/>
    <row r="1891" s="1" customFormat="1"/>
    <row r="1892" s="1" customFormat="1"/>
    <row r="1893" s="1" customFormat="1"/>
    <row r="1894" s="1" customFormat="1"/>
    <row r="1895" s="1" customFormat="1"/>
    <row r="1896" s="1" customFormat="1"/>
    <row r="1897" s="1" customFormat="1"/>
    <row r="1898" s="1" customFormat="1"/>
    <row r="1899" s="1" customFormat="1"/>
    <row r="1900" s="1" customFormat="1"/>
    <row r="1901" s="1" customFormat="1"/>
    <row r="1902" s="1" customFormat="1"/>
    <row r="1903" s="1" customFormat="1"/>
    <row r="1904" s="1" customFormat="1"/>
    <row r="1905" s="1" customFormat="1"/>
    <row r="1906" s="1" customFormat="1"/>
    <row r="1907" s="1" customFormat="1"/>
    <row r="1908" s="1" customFormat="1"/>
    <row r="1909" s="1" customFormat="1"/>
    <row r="1910" s="1" customFormat="1"/>
    <row r="1911" s="1" customFormat="1"/>
    <row r="1912" s="1" customFormat="1"/>
    <row r="1913" s="1" customFormat="1"/>
    <row r="1914" s="1" customFormat="1"/>
    <row r="1915" s="1" customFormat="1"/>
    <row r="1916" s="1" customFormat="1"/>
    <row r="1917" s="1" customFormat="1"/>
    <row r="1918" s="1" customFormat="1"/>
    <row r="1919" s="1" customFormat="1"/>
    <row r="1920" s="1" customFormat="1"/>
    <row r="1921" s="1" customFormat="1"/>
    <row r="1922" s="1" customFormat="1"/>
    <row r="1923" s="1" customFormat="1"/>
    <row r="1924" s="1" customFormat="1"/>
    <row r="1925" s="1" customFormat="1"/>
    <row r="1926" s="1" customFormat="1"/>
    <row r="1927" s="1" customFormat="1"/>
    <row r="1928" s="1" customFormat="1"/>
    <row r="1929" s="1" customFormat="1"/>
    <row r="1930" s="1" customFormat="1"/>
    <row r="1931" s="1" customFormat="1"/>
    <row r="1932" s="1" customFormat="1"/>
    <row r="1933" s="1" customFormat="1"/>
    <row r="1934" s="1" customFormat="1"/>
    <row r="1935" s="1" customFormat="1"/>
    <row r="1936" s="1" customFormat="1"/>
    <row r="1937" s="1" customFormat="1"/>
    <row r="1938" s="1" customFormat="1"/>
    <row r="1939" s="1" customFormat="1"/>
    <row r="1940" s="1" customFormat="1"/>
    <row r="1941" s="1" customFormat="1"/>
    <row r="1942" s="1" customFormat="1"/>
    <row r="1943" s="1" customFormat="1"/>
    <row r="1944" s="1" customFormat="1"/>
    <row r="1945" s="1" customFormat="1"/>
    <row r="1946" s="1" customFormat="1"/>
    <row r="1947" s="1" customFormat="1"/>
    <row r="1948" s="1" customFormat="1"/>
    <row r="1949" s="1" customFormat="1"/>
    <row r="1950" s="1" customFormat="1"/>
    <row r="1951" s="1" customFormat="1"/>
    <row r="1952" s="1" customFormat="1"/>
    <row r="1953" s="1" customFormat="1"/>
    <row r="1954" s="1" customFormat="1"/>
    <row r="1955" s="1" customFormat="1"/>
    <row r="1956" s="1" customFormat="1"/>
    <row r="1957" s="1" customFormat="1"/>
    <row r="1958" s="1" customFormat="1"/>
    <row r="1959" s="1" customFormat="1"/>
    <row r="1960" s="1" customFormat="1"/>
    <row r="1961" s="1" customFormat="1"/>
    <row r="1962" s="1" customFormat="1"/>
    <row r="1963" s="1" customFormat="1"/>
    <row r="1964" s="1" customFormat="1"/>
    <row r="1965" s="1" customFormat="1"/>
    <row r="1966" s="1" customFormat="1"/>
    <row r="1967" s="1" customFormat="1"/>
    <row r="1968" s="1" customFormat="1"/>
    <row r="1969" s="1" customFormat="1"/>
    <row r="1970" s="1" customFormat="1"/>
    <row r="1971" s="1" customFormat="1"/>
    <row r="1972" s="1" customFormat="1"/>
    <row r="1973" s="1" customFormat="1"/>
    <row r="1974" s="1" customFormat="1"/>
    <row r="1975" s="1" customFormat="1"/>
    <row r="1976" s="1" customFormat="1"/>
    <row r="1977" s="1" customFormat="1"/>
    <row r="1978" s="1" customFormat="1"/>
    <row r="1979" s="1" customFormat="1"/>
    <row r="1980" s="1" customFormat="1"/>
    <row r="1981" s="1" customFormat="1"/>
    <row r="1982" s="1" customFormat="1"/>
    <row r="1983" s="1" customFormat="1"/>
    <row r="1984" s="1" customFormat="1"/>
    <row r="1985" s="1" customFormat="1"/>
    <row r="1986" s="1" customFormat="1"/>
    <row r="1987" s="1" customFormat="1"/>
    <row r="1988" s="1" customFormat="1"/>
    <row r="1989" s="1" customFormat="1"/>
    <row r="1990" s="1" customFormat="1"/>
    <row r="1991" s="1" customFormat="1"/>
    <row r="1992" s="1" customFormat="1"/>
    <row r="1993" s="1" customFormat="1"/>
    <row r="1994" s="1" customFormat="1"/>
    <row r="1995" s="1" customFormat="1"/>
    <row r="1996" s="1" customFormat="1"/>
    <row r="1997" s="1" customFormat="1"/>
    <row r="1998" s="1" customFormat="1"/>
    <row r="1999" s="1" customFormat="1"/>
    <row r="2000" s="1" customFormat="1"/>
    <row r="2001" s="1" customFormat="1"/>
    <row r="2002" s="1" customFormat="1"/>
    <row r="2003" s="1" customFormat="1"/>
    <row r="2004" s="1" customFormat="1"/>
    <row r="2005" s="1" customFormat="1"/>
    <row r="2006" s="1" customFormat="1"/>
    <row r="2007" s="1" customFormat="1"/>
    <row r="2008" s="1" customFormat="1"/>
    <row r="2009" s="1" customFormat="1"/>
    <row r="2010" s="1" customFormat="1"/>
    <row r="2011" s="1" customFormat="1"/>
    <row r="2012" s="1" customFormat="1"/>
    <row r="2013" s="1" customFormat="1"/>
    <row r="2014" s="1" customFormat="1"/>
    <row r="2015" s="1" customFormat="1"/>
    <row r="2016" s="1" customFormat="1"/>
    <row r="2017" s="1" customFormat="1"/>
    <row r="2018" s="1" customFormat="1"/>
    <row r="2019" s="1" customFormat="1"/>
    <row r="2020" s="1" customFormat="1"/>
    <row r="2021" s="1" customFormat="1"/>
    <row r="2022" s="1" customFormat="1"/>
    <row r="2023" s="1" customFormat="1"/>
    <row r="2024" s="1" customFormat="1"/>
    <row r="2025" s="1" customFormat="1"/>
    <row r="2026" s="1" customFormat="1"/>
    <row r="2027" s="1" customFormat="1"/>
    <row r="2028" s="1" customFormat="1"/>
    <row r="2029" s="1" customFormat="1"/>
    <row r="2030" s="1" customFormat="1"/>
    <row r="2031" s="1" customFormat="1"/>
    <row r="2032" s="1" customFormat="1"/>
    <row r="2033" s="1" customFormat="1"/>
    <row r="2034" s="1" customFormat="1"/>
    <row r="2035" s="1" customFormat="1"/>
    <row r="2036" s="1" customFormat="1"/>
    <row r="2037" s="1" customFormat="1"/>
    <row r="2038" s="1" customFormat="1"/>
    <row r="2039" s="1" customFormat="1"/>
    <row r="2040" s="1" customFormat="1"/>
    <row r="2041" s="1" customFormat="1"/>
    <row r="2042" s="1" customFormat="1"/>
    <row r="2043" s="1" customFormat="1"/>
    <row r="2044" s="1" customFormat="1"/>
    <row r="2045" s="1" customFormat="1"/>
    <row r="2046" s="1" customFormat="1"/>
    <row r="2047" s="1" customFormat="1"/>
    <row r="2048" s="1" customFormat="1"/>
    <row r="2049" s="1" customFormat="1"/>
    <row r="2050" s="1" customFormat="1"/>
    <row r="2051" s="1" customFormat="1"/>
    <row r="2052" s="1" customFormat="1"/>
    <row r="2053" s="1" customFormat="1"/>
    <row r="2054" s="1" customFormat="1"/>
    <row r="2055" s="1" customFormat="1"/>
    <row r="2056" s="1" customFormat="1"/>
    <row r="2057" s="1" customFormat="1"/>
    <row r="2058" s="1" customFormat="1"/>
    <row r="2059" s="1" customFormat="1"/>
    <row r="2060" s="1" customFormat="1"/>
    <row r="2061" s="1" customFormat="1"/>
    <row r="2062" s="1" customFormat="1"/>
    <row r="2063" s="1" customFormat="1"/>
    <row r="2064" s="1" customFormat="1"/>
    <row r="2065" s="1" customFormat="1"/>
    <row r="2066" s="1" customFormat="1"/>
    <row r="2067" s="1" customFormat="1"/>
    <row r="2068" s="1" customFormat="1"/>
    <row r="2069" s="1" customFormat="1"/>
    <row r="2070" s="1" customFormat="1"/>
    <row r="2071" s="1" customFormat="1"/>
    <row r="2072" s="1" customFormat="1"/>
    <row r="2073" s="1" customFormat="1"/>
    <row r="2074" s="1" customFormat="1"/>
    <row r="2075" s="1" customFormat="1"/>
    <row r="2076" s="1" customFormat="1"/>
    <row r="2077" s="1" customFormat="1"/>
    <row r="2078" s="1" customFormat="1"/>
    <row r="2079" s="1" customFormat="1"/>
    <row r="2080" s="1" customFormat="1"/>
    <row r="2081" s="1" customFormat="1"/>
    <row r="2082" s="1" customFormat="1"/>
    <row r="2083" s="1" customFormat="1"/>
    <row r="2084" s="1" customFormat="1"/>
    <row r="2085" s="1" customFormat="1"/>
    <row r="2086" s="1" customFormat="1"/>
    <row r="2087" s="1" customFormat="1"/>
    <row r="2088" s="1" customFormat="1"/>
    <row r="2089" s="1" customFormat="1"/>
    <row r="2090" s="1" customFormat="1"/>
    <row r="2091" s="1" customFormat="1"/>
    <row r="2092" s="1" customFormat="1"/>
    <row r="2093" s="1" customFormat="1"/>
    <row r="2094" s="1" customFormat="1"/>
    <row r="2095" s="1" customFormat="1"/>
    <row r="2096" s="1" customFormat="1"/>
    <row r="2097" s="1" customFormat="1"/>
    <row r="2098" s="1" customFormat="1"/>
    <row r="2099" s="1" customFormat="1"/>
    <row r="2100" s="1" customFormat="1"/>
    <row r="2101" s="1" customFormat="1"/>
    <row r="2102" s="1" customFormat="1"/>
    <row r="2103" s="1" customFormat="1"/>
    <row r="2104" s="1" customFormat="1"/>
    <row r="2105" s="1" customFormat="1"/>
    <row r="2106" s="1" customFormat="1"/>
    <row r="2107" s="1" customFormat="1"/>
    <row r="2108" s="1" customFormat="1"/>
    <row r="2109" s="1" customFormat="1"/>
    <row r="2110" s="1" customFormat="1"/>
    <row r="2111" s="1" customFormat="1"/>
    <row r="2112" s="1" customFormat="1"/>
    <row r="2113" s="1" customFormat="1"/>
    <row r="2114" s="1" customFormat="1"/>
    <row r="2115" s="1" customFormat="1"/>
    <row r="2116" s="1" customFormat="1"/>
    <row r="2117" s="1" customFormat="1"/>
    <row r="2118" s="1" customFormat="1"/>
    <row r="2119" s="1" customFormat="1"/>
    <row r="2120" s="1" customFormat="1"/>
    <row r="2121" s="1" customFormat="1"/>
    <row r="2122" s="1" customFormat="1"/>
    <row r="2123" s="1" customFormat="1"/>
    <row r="2124" s="1" customFormat="1"/>
    <row r="2125" s="1" customFormat="1"/>
    <row r="2126" s="1" customFormat="1"/>
    <row r="2127" s="1" customFormat="1"/>
    <row r="2128" s="1" customFormat="1"/>
    <row r="2129" s="1" customFormat="1"/>
    <row r="2130" s="1" customFormat="1"/>
    <row r="2131" s="1" customFormat="1"/>
    <row r="2132" s="1" customFormat="1"/>
    <row r="2133" s="1" customFormat="1"/>
    <row r="2134" s="1" customFormat="1"/>
    <row r="2135" s="1" customFormat="1"/>
    <row r="2136" s="1" customFormat="1"/>
    <row r="2137" s="1" customFormat="1"/>
    <row r="2138" s="1" customFormat="1"/>
    <row r="2139" s="1" customFormat="1"/>
    <row r="2140" s="1" customFormat="1"/>
    <row r="2141" s="1" customFormat="1"/>
    <row r="2142" s="1" customFormat="1"/>
    <row r="2143" s="1" customFormat="1"/>
    <row r="2144" s="1" customFormat="1"/>
    <row r="2145" s="1" customFormat="1"/>
    <row r="2146" s="1" customFormat="1"/>
    <row r="2147" s="1" customFormat="1"/>
    <row r="2148" s="1" customFormat="1"/>
    <row r="2149" s="1" customFormat="1"/>
    <row r="2150" s="1" customFormat="1"/>
    <row r="2151" s="1" customFormat="1"/>
    <row r="2152" s="1" customFormat="1"/>
    <row r="2153" s="1" customFormat="1"/>
    <row r="2154" s="1" customFormat="1"/>
    <row r="2155" s="1" customFormat="1"/>
    <row r="2156" s="1" customFormat="1"/>
    <row r="2157" s="1" customFormat="1"/>
    <row r="2158" s="1" customFormat="1"/>
    <row r="2159" s="1" customFormat="1"/>
    <row r="2160" s="1" customFormat="1"/>
    <row r="2161" s="1" customFormat="1"/>
    <row r="2162" s="1" customFormat="1"/>
    <row r="2163" s="1" customFormat="1"/>
    <row r="2164" s="1" customFormat="1"/>
    <row r="2165" s="1" customFormat="1"/>
    <row r="2166" s="1" customFormat="1"/>
    <row r="2167" s="1" customFormat="1"/>
    <row r="2168" s="1" customFormat="1"/>
    <row r="2169" s="1" customFormat="1"/>
    <row r="2170" s="1" customFormat="1"/>
    <row r="2171" s="1" customFormat="1"/>
    <row r="2172" s="1" customFormat="1"/>
    <row r="2173" s="1" customFormat="1"/>
    <row r="2174" s="1" customFormat="1"/>
    <row r="2175" s="1" customFormat="1"/>
    <row r="2176" s="1" customFormat="1"/>
    <row r="2177" s="1" customFormat="1"/>
    <row r="2178" s="1" customFormat="1"/>
    <row r="2179" s="1" customFormat="1"/>
    <row r="2180" s="1" customFormat="1"/>
    <row r="2181" s="1" customFormat="1"/>
    <row r="2182" s="1" customFormat="1"/>
    <row r="2183" s="1" customFormat="1"/>
    <row r="2184" s="1" customFormat="1"/>
    <row r="2185" s="1" customFormat="1"/>
    <row r="2186" s="1" customFormat="1"/>
    <row r="2187" s="1" customFormat="1"/>
    <row r="2188" s="1" customFormat="1"/>
    <row r="2189" s="1" customFormat="1"/>
    <row r="2190" s="1" customFormat="1"/>
    <row r="2191" s="1" customFormat="1"/>
    <row r="2192" s="1" customFormat="1"/>
    <row r="2193" s="1" customFormat="1"/>
    <row r="2194" s="1" customFormat="1"/>
    <row r="2195" s="1" customFormat="1"/>
    <row r="2196" s="1" customFormat="1"/>
    <row r="2197" s="1" customFormat="1"/>
    <row r="2198" s="1" customFormat="1"/>
    <row r="2199" s="1" customFormat="1"/>
    <row r="2200" s="1" customFormat="1"/>
    <row r="2201" s="1" customFormat="1"/>
    <row r="2202" s="1" customFormat="1"/>
    <row r="2203" s="1" customFormat="1"/>
    <row r="2204" s="1" customFormat="1"/>
    <row r="2205" s="1" customFormat="1"/>
    <row r="2206" s="1" customFormat="1"/>
    <row r="2207" s="1" customFormat="1"/>
    <row r="2208" s="1" customFormat="1"/>
    <row r="2209" s="1" customFormat="1"/>
    <row r="2210" s="1" customFormat="1"/>
    <row r="2211" s="1" customFormat="1"/>
    <row r="2212" s="1" customFormat="1"/>
    <row r="2213" s="1" customFormat="1"/>
    <row r="2214" s="1" customFormat="1"/>
    <row r="2215" s="1" customFormat="1"/>
    <row r="2216" s="1" customFormat="1"/>
    <row r="2217" s="1" customFormat="1"/>
    <row r="2218" s="1" customFormat="1"/>
    <row r="2219" s="1" customFormat="1"/>
    <row r="2220" s="1" customFormat="1"/>
    <row r="2221" s="1" customFormat="1"/>
    <row r="2222" s="1" customFormat="1"/>
    <row r="2223" s="1" customFormat="1"/>
    <row r="2224" s="1" customFormat="1"/>
    <row r="2225" s="1" customFormat="1"/>
    <row r="2226" s="1" customFormat="1"/>
    <row r="2227" s="1" customFormat="1"/>
    <row r="2228" s="1" customFormat="1"/>
    <row r="2229" s="1" customFormat="1"/>
    <row r="2230" s="1" customFormat="1"/>
    <row r="2231" s="1" customFormat="1"/>
    <row r="2232" s="1" customFormat="1"/>
    <row r="2233" s="1" customFormat="1"/>
    <row r="2234" s="1" customFormat="1"/>
    <row r="2235" s="1" customFormat="1"/>
    <row r="2236" s="1" customFormat="1"/>
    <row r="2237" s="1" customFormat="1"/>
    <row r="2238" s="1" customFormat="1"/>
    <row r="2239" s="1" customFormat="1"/>
    <row r="2240" s="1" customFormat="1"/>
    <row r="2241" s="1" customFormat="1"/>
    <row r="2242" s="1" customFormat="1"/>
    <row r="2243" s="1" customFormat="1"/>
    <row r="2244" s="1" customFormat="1"/>
    <row r="2245" s="1" customFormat="1"/>
    <row r="2246" s="1" customFormat="1"/>
    <row r="2247" s="1" customFormat="1"/>
    <row r="2248" s="1" customFormat="1"/>
    <row r="2249" s="1" customFormat="1"/>
    <row r="2250" s="1" customFormat="1"/>
    <row r="2251" s="1" customFormat="1"/>
    <row r="2252" s="1" customFormat="1"/>
    <row r="2253" s="1" customFormat="1"/>
    <row r="2254" s="1" customFormat="1"/>
    <row r="2255" s="1" customFormat="1"/>
    <row r="2256" s="1" customFormat="1"/>
    <row r="2257" s="1" customFormat="1"/>
    <row r="2258" s="1" customFormat="1"/>
    <row r="2259" s="1" customFormat="1"/>
    <row r="2260" s="1" customFormat="1"/>
    <row r="2261" s="1" customFormat="1"/>
    <row r="2262" s="1" customFormat="1"/>
    <row r="2263" s="1" customFormat="1"/>
    <row r="2264" s="1" customFormat="1"/>
    <row r="2265" s="1" customFormat="1"/>
    <row r="2266" s="1" customFormat="1"/>
    <row r="2267" s="1" customFormat="1"/>
    <row r="2268" s="1" customFormat="1"/>
    <row r="2269" s="1" customFormat="1"/>
    <row r="2270" s="1" customFormat="1"/>
    <row r="2271" s="1" customFormat="1"/>
    <row r="2272" s="1" customFormat="1"/>
    <row r="2273" s="1" customFormat="1"/>
    <row r="2274" s="1" customFormat="1"/>
    <row r="2275" s="1" customFormat="1"/>
    <row r="2276" s="1" customFormat="1"/>
    <row r="2277" s="1" customFormat="1"/>
    <row r="2278" s="1" customFormat="1"/>
    <row r="2279" s="1" customFormat="1"/>
    <row r="2280" s="1" customFormat="1"/>
    <row r="2281" s="1" customFormat="1"/>
    <row r="2282" s="1" customFormat="1"/>
    <row r="2283" s="1" customFormat="1"/>
    <row r="2284" s="1" customFormat="1"/>
    <row r="2285" s="1" customFormat="1"/>
    <row r="2286" s="1" customFormat="1"/>
    <row r="2287" s="1" customFormat="1"/>
    <row r="2288" s="1" customFormat="1"/>
    <row r="2289" s="1" customFormat="1"/>
    <row r="2290" s="1" customFormat="1"/>
    <row r="2291" s="1" customFormat="1"/>
    <row r="2292" s="1" customFormat="1"/>
    <row r="2293" s="1" customFormat="1"/>
    <row r="2294" s="1" customFormat="1"/>
    <row r="2295" s="1" customFormat="1"/>
    <row r="2296" s="1" customFormat="1"/>
    <row r="2297" s="1" customFormat="1"/>
    <row r="2298" s="1" customFormat="1"/>
    <row r="2299" s="1" customFormat="1"/>
    <row r="2300" s="1" customFormat="1"/>
    <row r="2301" s="1" customFormat="1"/>
    <row r="2302" s="1" customFormat="1"/>
    <row r="2303" s="1" customFormat="1"/>
    <row r="2304" s="1" customFormat="1"/>
    <row r="2305" s="1" customFormat="1"/>
    <row r="2306" s="1" customFormat="1"/>
    <row r="2307" s="1" customFormat="1"/>
    <row r="2308" s="1" customFormat="1"/>
    <row r="2309" s="1" customFormat="1"/>
    <row r="2310" s="1" customFormat="1"/>
    <row r="2311" s="1" customFormat="1"/>
    <row r="2312" s="1" customFormat="1"/>
    <row r="2313" s="1" customFormat="1"/>
    <row r="2314" s="1" customFormat="1"/>
    <row r="2315" s="1" customFormat="1"/>
    <row r="2316" s="1" customFormat="1"/>
    <row r="2317" s="1" customFormat="1"/>
    <row r="2318" s="1" customFormat="1"/>
    <row r="2319" s="1" customFormat="1"/>
    <row r="2320" s="1" customFormat="1"/>
    <row r="2321" s="1" customFormat="1"/>
    <row r="2322" s="1" customFormat="1"/>
    <row r="2323" s="1" customFormat="1"/>
    <row r="2324" s="1" customFormat="1"/>
    <row r="2325" s="1" customFormat="1"/>
    <row r="2326" s="1" customFormat="1"/>
    <row r="2327" s="1" customFormat="1"/>
    <row r="2328" s="1" customFormat="1"/>
    <row r="2329" s="1" customFormat="1"/>
    <row r="2330" s="1" customFormat="1"/>
    <row r="2331" s="1" customFormat="1"/>
    <row r="2332" s="1" customFormat="1"/>
    <row r="2333" s="1" customFormat="1"/>
    <row r="2334" s="1" customFormat="1"/>
    <row r="2335" s="1" customFormat="1"/>
    <row r="2336" s="1" customFormat="1"/>
    <row r="2337" s="1" customFormat="1"/>
    <row r="2338" s="1" customFormat="1"/>
    <row r="2339" s="1" customFormat="1"/>
    <row r="2340" s="1" customFormat="1"/>
    <row r="2341" s="1" customFormat="1"/>
    <row r="2342" s="1" customFormat="1"/>
    <row r="2343" s="1" customFormat="1"/>
    <row r="2344" s="1" customFormat="1"/>
    <row r="2345" s="1" customFormat="1"/>
    <row r="2346" s="1" customFormat="1"/>
    <row r="2347" s="1" customFormat="1"/>
    <row r="2348" s="1" customFormat="1"/>
    <row r="2349" s="1" customFormat="1"/>
    <row r="2350" s="1" customFormat="1"/>
    <row r="2351" s="1" customFormat="1"/>
    <row r="2352" s="1" customFormat="1"/>
    <row r="2353" s="1" customFormat="1"/>
    <row r="2354" s="1" customFormat="1"/>
    <row r="2355" s="1" customFormat="1"/>
    <row r="2356" s="1" customFormat="1"/>
    <row r="2357" s="1" customFormat="1"/>
    <row r="2358" s="1" customFormat="1"/>
    <row r="2359" s="1" customFormat="1"/>
    <row r="2360" s="1" customFormat="1"/>
    <row r="2361" s="1" customFormat="1"/>
    <row r="2362" s="1" customFormat="1"/>
    <row r="2363" s="1" customFormat="1"/>
    <row r="2364" s="1" customFormat="1"/>
    <row r="2365" s="1" customFormat="1"/>
    <row r="2366" s="1" customFormat="1"/>
    <row r="2367" s="1" customFormat="1"/>
    <row r="2368" s="1" customFormat="1"/>
    <row r="2369" s="1" customFormat="1"/>
    <row r="2370" s="1" customFormat="1"/>
    <row r="2371" s="1" customFormat="1"/>
    <row r="2372" s="1" customFormat="1"/>
    <row r="2373" s="1" customFormat="1"/>
    <row r="2374" s="1" customFormat="1"/>
    <row r="2375" s="1" customFormat="1"/>
    <row r="2376" s="1" customFormat="1"/>
    <row r="2377" s="1" customFormat="1"/>
    <row r="2378" s="1" customFormat="1"/>
    <row r="2379" s="1" customFormat="1"/>
    <row r="2380" s="1" customFormat="1"/>
    <row r="2381" s="1" customFormat="1"/>
    <row r="2382" s="1" customFormat="1"/>
    <row r="2383" s="1" customFormat="1"/>
    <row r="2384" s="1" customFormat="1"/>
    <row r="2385" s="1" customFormat="1"/>
    <row r="2386" s="1" customFormat="1"/>
    <row r="2387" s="1" customFormat="1"/>
    <row r="2388" s="1" customFormat="1"/>
    <row r="2389" s="1" customFormat="1"/>
    <row r="2390" s="1" customFormat="1"/>
    <row r="2391" s="1" customFormat="1"/>
    <row r="2392" s="1" customFormat="1"/>
    <row r="2393" s="1" customFormat="1"/>
    <row r="2394" s="1" customFormat="1"/>
    <row r="2395" s="1" customFormat="1"/>
    <row r="2396" s="1" customFormat="1"/>
    <row r="2397" s="1" customFormat="1"/>
    <row r="2398" s="1" customFormat="1"/>
    <row r="2399" s="1" customFormat="1"/>
    <row r="2400" s="1" customFormat="1"/>
    <row r="2401" s="1" customFormat="1"/>
    <row r="2402" s="1" customFormat="1"/>
    <row r="2403" s="1" customFormat="1"/>
    <row r="2404" s="1" customFormat="1"/>
    <row r="2405" s="1" customFormat="1"/>
    <row r="2406" s="1" customFormat="1"/>
    <row r="2407" s="1" customFormat="1"/>
    <row r="2408" s="1" customFormat="1"/>
    <row r="2409" s="1" customFormat="1"/>
    <row r="2410" s="1" customFormat="1"/>
    <row r="2411" s="1" customFormat="1"/>
    <row r="2412" s="1" customFormat="1"/>
    <row r="2413" s="1" customFormat="1"/>
    <row r="2414" s="1" customFormat="1"/>
    <row r="2415" s="1" customFormat="1"/>
    <row r="2416" s="1" customFormat="1"/>
    <row r="2417" s="1" customFormat="1"/>
    <row r="2418" s="1" customFormat="1"/>
    <row r="2419" s="1" customFormat="1"/>
    <row r="2420" s="1" customFormat="1"/>
    <row r="2421" s="1" customFormat="1"/>
    <row r="2422" s="1" customFormat="1"/>
    <row r="2423" s="1" customFormat="1"/>
    <row r="2424" s="1" customFormat="1"/>
    <row r="2425" s="1" customFormat="1"/>
    <row r="2426" s="1" customFormat="1"/>
    <row r="2427" s="1" customFormat="1"/>
    <row r="2428" s="1" customFormat="1"/>
    <row r="2429" s="1" customFormat="1"/>
    <row r="2430" s="1" customFormat="1"/>
    <row r="2431" s="1" customFormat="1"/>
    <row r="2432" s="1" customFormat="1"/>
    <row r="2433" s="1" customFormat="1"/>
    <row r="2434" s="1" customFormat="1"/>
    <row r="2435" s="1" customFormat="1"/>
    <row r="2436" s="1" customFormat="1"/>
    <row r="2437" s="1" customFormat="1"/>
    <row r="2438" s="1" customFormat="1"/>
    <row r="2439" s="1" customFormat="1"/>
    <row r="2440" s="1" customFormat="1"/>
    <row r="2441" s="1" customFormat="1"/>
    <row r="2442" s="1" customFormat="1"/>
    <row r="2443" s="1" customFormat="1"/>
    <row r="2444" s="1" customFormat="1"/>
    <row r="2445" s="1" customFormat="1"/>
    <row r="2446" s="1" customFormat="1"/>
    <row r="2447" s="1" customFormat="1"/>
    <row r="2448" s="1" customFormat="1"/>
    <row r="2449" s="1" customFormat="1"/>
    <row r="2450" s="1" customFormat="1"/>
    <row r="2451" s="1" customFormat="1"/>
    <row r="2452" s="1" customFormat="1"/>
    <row r="2453" s="1" customFormat="1"/>
    <row r="2454" s="1" customFormat="1"/>
    <row r="2455" s="1" customFormat="1"/>
    <row r="2456" s="1" customFormat="1"/>
    <row r="2457" s="1" customFormat="1"/>
    <row r="2458" s="1" customFormat="1"/>
    <row r="2459" s="1" customFormat="1"/>
    <row r="2460" s="1" customFormat="1"/>
    <row r="2461" s="1" customFormat="1"/>
    <row r="2462" s="1" customFormat="1"/>
    <row r="2463" s="1" customFormat="1"/>
    <row r="2464" s="1" customFormat="1"/>
    <row r="2465" s="1" customFormat="1"/>
    <row r="2466" s="1" customFormat="1"/>
    <row r="2467" s="1" customFormat="1"/>
    <row r="2468" s="1" customFormat="1"/>
    <row r="2469" s="1" customFormat="1"/>
    <row r="2470" s="1" customFormat="1"/>
    <row r="2471" s="1" customFormat="1"/>
    <row r="2472" s="1" customFormat="1"/>
    <row r="2473" s="1" customFormat="1"/>
    <row r="2474" s="1" customFormat="1"/>
    <row r="2475" s="1" customFormat="1"/>
    <row r="2476" s="1" customFormat="1"/>
    <row r="2477" s="1" customFormat="1"/>
    <row r="2478" s="1" customFormat="1"/>
    <row r="2479" s="1" customFormat="1"/>
    <row r="2480" s="1" customFormat="1"/>
    <row r="2481" s="1" customFormat="1"/>
    <row r="2482" s="1" customFormat="1"/>
    <row r="2483" s="1" customFormat="1"/>
    <row r="2484" s="1" customFormat="1"/>
    <row r="2485" s="1" customFormat="1"/>
    <row r="2486" s="1" customFormat="1"/>
    <row r="2487" s="1" customFormat="1"/>
    <row r="2488" s="1" customFormat="1"/>
    <row r="2489" s="1" customFormat="1"/>
    <row r="2490" s="1" customFormat="1"/>
    <row r="2491" s="1" customFormat="1"/>
    <row r="2492" s="1" customFormat="1"/>
    <row r="2493" s="1" customFormat="1"/>
    <row r="2494" s="1" customFormat="1"/>
    <row r="2495" s="1" customFormat="1"/>
    <row r="2496" s="1" customFormat="1"/>
    <row r="2497" s="1" customFormat="1"/>
    <row r="2498" s="1" customFormat="1"/>
    <row r="2499" s="1" customFormat="1"/>
    <row r="2500" s="1" customFormat="1"/>
    <row r="2501" s="1" customFormat="1"/>
    <row r="2502" s="1" customFormat="1"/>
    <row r="2503" s="1" customFormat="1"/>
    <row r="2504" s="1" customFormat="1"/>
    <row r="2505" s="1" customFormat="1"/>
    <row r="2506" s="1" customFormat="1"/>
    <row r="2507" s="1" customFormat="1"/>
    <row r="2508" s="1" customFormat="1"/>
    <row r="2509" s="1" customFormat="1"/>
    <row r="2510" s="1" customFormat="1"/>
    <row r="2511" s="1" customFormat="1"/>
    <row r="2512" s="1" customFormat="1"/>
    <row r="2513" s="1" customFormat="1"/>
    <row r="2514" s="1" customFormat="1"/>
    <row r="2515" s="1" customFormat="1"/>
    <row r="2516" s="1" customFormat="1"/>
    <row r="2517" s="1" customFormat="1"/>
    <row r="2518" s="1" customFormat="1"/>
    <row r="2519" s="1" customFormat="1"/>
    <row r="2520" s="1" customFormat="1"/>
    <row r="2521" s="1" customFormat="1"/>
    <row r="2522" s="1" customFormat="1"/>
    <row r="2523" s="1" customFormat="1"/>
    <row r="2524" s="1" customFormat="1"/>
    <row r="2525" s="1" customFormat="1"/>
    <row r="2526" s="1" customFormat="1"/>
    <row r="2527" s="1" customFormat="1"/>
    <row r="2528" s="1" customFormat="1"/>
    <row r="2529" s="1" customFormat="1"/>
    <row r="2530" s="1" customFormat="1"/>
    <row r="2531" s="1" customFormat="1"/>
    <row r="2532" s="1" customFormat="1"/>
    <row r="2533" s="1" customFormat="1"/>
    <row r="2534" s="1" customFormat="1"/>
    <row r="2535" s="1" customFormat="1"/>
    <row r="2536" s="1" customFormat="1"/>
    <row r="2537" s="1" customFormat="1"/>
    <row r="2538" s="1" customFormat="1"/>
    <row r="2539" s="1" customFormat="1"/>
    <row r="2540" s="1" customFormat="1"/>
    <row r="2541" s="1" customFormat="1"/>
    <row r="2542" s="1" customFormat="1"/>
    <row r="2543" s="1" customFormat="1"/>
    <row r="2544" s="1" customFormat="1"/>
    <row r="2545" s="1" customFormat="1"/>
    <row r="2546" s="1" customFormat="1"/>
    <row r="2547" s="1" customFormat="1"/>
    <row r="2548" s="1" customFormat="1"/>
    <row r="2549" s="1" customFormat="1"/>
    <row r="2550" s="1" customFormat="1"/>
    <row r="2551" s="1" customFormat="1"/>
    <row r="2552" s="1" customFormat="1"/>
    <row r="2553" s="1" customFormat="1"/>
    <row r="2554" s="1" customFormat="1"/>
    <row r="2555" s="1" customFormat="1"/>
    <row r="2556" s="1" customFormat="1"/>
    <row r="2557" s="1" customFormat="1"/>
    <row r="2558" s="1" customFormat="1"/>
    <row r="2559" s="1" customFormat="1"/>
    <row r="2560" s="1" customFormat="1"/>
    <row r="2561" s="1" customFormat="1"/>
    <row r="2562" s="1" customFormat="1"/>
    <row r="2563" s="1" customFormat="1"/>
    <row r="2564" s="1" customFormat="1"/>
    <row r="2565" s="1" customFormat="1"/>
    <row r="2566" s="1" customFormat="1"/>
    <row r="2567" s="1" customFormat="1"/>
    <row r="2568" s="1" customFormat="1"/>
    <row r="2569" s="1" customFormat="1"/>
    <row r="2570" s="1" customFormat="1"/>
    <row r="2571" s="1" customFormat="1"/>
    <row r="2572" s="1" customFormat="1"/>
    <row r="2573" s="1" customFormat="1"/>
    <row r="2574" s="1" customFormat="1"/>
    <row r="2575" s="1" customFormat="1"/>
    <row r="2576" s="1" customFormat="1"/>
    <row r="2577" s="1" customFormat="1"/>
    <row r="2578" s="1" customFormat="1"/>
    <row r="2579" s="1" customFormat="1"/>
    <row r="2580" s="1" customFormat="1"/>
    <row r="2581" s="1" customFormat="1"/>
    <row r="2582" s="1" customFormat="1"/>
    <row r="2583" s="1" customFormat="1"/>
    <row r="2584" s="1" customFormat="1"/>
    <row r="2585" s="1" customFormat="1"/>
    <row r="2586" s="1" customFormat="1"/>
    <row r="2587" s="1" customFormat="1"/>
    <row r="2588" s="1" customFormat="1"/>
    <row r="2589" s="1" customFormat="1"/>
    <row r="2590" s="1" customFormat="1"/>
    <row r="2591" s="1" customFormat="1"/>
    <row r="2592" s="1" customFormat="1"/>
    <row r="2593" s="1" customFormat="1"/>
    <row r="2594" s="1" customFormat="1"/>
    <row r="2595" s="1" customFormat="1"/>
    <row r="2596" s="1" customFormat="1"/>
    <row r="2597" s="1" customFormat="1"/>
    <row r="2598" s="1" customFormat="1"/>
    <row r="2599" s="1" customFormat="1"/>
    <row r="2600" s="1" customFormat="1"/>
    <row r="2601" s="1" customFormat="1"/>
    <row r="2602" s="1" customFormat="1"/>
    <row r="2603" s="1" customFormat="1"/>
    <row r="2604" s="1" customFormat="1"/>
    <row r="2605" s="1" customFormat="1"/>
    <row r="2606" s="1" customFormat="1"/>
    <row r="2607" s="1" customFormat="1"/>
    <row r="2608" s="1" customFormat="1"/>
    <row r="2609" s="1" customFormat="1"/>
    <row r="2610" s="1" customFormat="1"/>
    <row r="2611" s="1" customFormat="1"/>
    <row r="2612" s="1" customFormat="1"/>
    <row r="2613" s="1" customFormat="1"/>
    <row r="2614" s="1" customFormat="1"/>
    <row r="2615" s="1" customFormat="1"/>
    <row r="2616" s="1" customFormat="1"/>
    <row r="2617" s="1" customFormat="1"/>
    <row r="2618" s="1" customFormat="1"/>
    <row r="2619" s="1" customFormat="1"/>
    <row r="2620" s="1" customFormat="1"/>
    <row r="2621" s="1" customFormat="1"/>
    <row r="2622" s="1" customFormat="1"/>
    <row r="2623" s="1" customFormat="1"/>
    <row r="2624" s="1" customFormat="1"/>
    <row r="2625" s="1" customFormat="1"/>
    <row r="2626" s="1" customFormat="1"/>
    <row r="2627" s="1" customFormat="1"/>
    <row r="2628" s="1" customFormat="1"/>
    <row r="2629" s="1" customFormat="1"/>
    <row r="2630" s="1" customFormat="1"/>
    <row r="2631" s="1" customFormat="1"/>
    <row r="2632" s="1" customFormat="1"/>
    <row r="2633" s="1" customFormat="1"/>
    <row r="2634" s="1" customFormat="1"/>
    <row r="2635" s="1" customFormat="1"/>
    <row r="2636" s="1" customFormat="1"/>
    <row r="2637" s="1" customFormat="1"/>
    <row r="2638" s="1" customFormat="1"/>
    <row r="2639" s="1" customFormat="1"/>
    <row r="2640" s="1" customFormat="1"/>
    <row r="2641" s="1" customFormat="1"/>
    <row r="2642" s="1" customFormat="1"/>
    <row r="2643" s="1" customFormat="1"/>
    <row r="2644" s="1" customFormat="1"/>
    <row r="2645" s="1" customFormat="1"/>
    <row r="2646" s="1" customFormat="1"/>
    <row r="2647" s="1" customFormat="1"/>
    <row r="2648" s="1" customFormat="1"/>
    <row r="2649" s="1" customFormat="1"/>
    <row r="2650" s="1" customFormat="1"/>
    <row r="2651" s="1" customFormat="1"/>
    <row r="2652" s="1" customFormat="1"/>
    <row r="2653" s="1" customFormat="1"/>
    <row r="2654" s="1" customFormat="1"/>
    <row r="2655" s="1" customFormat="1"/>
    <row r="2656" s="1" customFormat="1"/>
    <row r="2657" s="1" customFormat="1"/>
    <row r="2658" s="1" customFormat="1"/>
    <row r="2659" s="1" customFormat="1"/>
    <row r="2660" s="1" customFormat="1"/>
    <row r="2661" s="1" customFormat="1"/>
    <row r="2662" s="1" customFormat="1"/>
    <row r="2663" s="1" customFormat="1"/>
    <row r="2664" s="1" customFormat="1"/>
    <row r="2665" s="1" customFormat="1"/>
    <row r="2666" s="1" customFormat="1"/>
    <row r="2667" s="1" customFormat="1"/>
    <row r="2668" s="1" customFormat="1"/>
    <row r="2669" s="1" customFormat="1"/>
    <row r="2670" s="1" customFormat="1"/>
    <row r="2671" s="1" customFormat="1"/>
    <row r="2672" s="1" customFormat="1"/>
    <row r="2673" s="1" customFormat="1"/>
    <row r="2674" s="1" customFormat="1"/>
    <row r="2675" s="1" customFormat="1"/>
    <row r="2676" s="1" customFormat="1"/>
    <row r="2677" s="1" customFormat="1"/>
    <row r="2678" s="1" customFormat="1"/>
    <row r="2679" s="1" customFormat="1"/>
    <row r="2680" s="1" customFormat="1"/>
    <row r="2681" s="1" customFormat="1"/>
    <row r="2682" s="1" customFormat="1"/>
    <row r="2683" s="1" customFormat="1"/>
    <row r="2684" s="1" customFormat="1"/>
    <row r="2685" s="1" customFormat="1"/>
    <row r="2686" s="1" customFormat="1"/>
    <row r="2687" s="1" customFormat="1"/>
    <row r="2688" s="1" customFormat="1"/>
    <row r="2689" s="1" customFormat="1"/>
    <row r="2690" s="1" customFormat="1"/>
    <row r="2691" s="1" customFormat="1"/>
    <row r="2692" s="1" customFormat="1"/>
    <row r="2693" s="1" customFormat="1"/>
    <row r="2694" s="1" customFormat="1"/>
    <row r="2695" s="1" customFormat="1"/>
    <row r="2696" s="1" customFormat="1"/>
    <row r="2697" s="1" customFormat="1"/>
    <row r="2698" s="1" customFormat="1"/>
    <row r="2699" s="1" customFormat="1"/>
    <row r="2700" s="1" customFormat="1"/>
    <row r="2701" s="1" customFormat="1"/>
    <row r="2702" s="1" customFormat="1"/>
    <row r="2703" s="1" customFormat="1"/>
    <row r="2704" s="1" customFormat="1"/>
    <row r="2705" s="1" customFormat="1"/>
    <row r="2706" s="1" customFormat="1"/>
    <row r="2707" s="1" customFormat="1"/>
    <row r="2708" s="1" customFormat="1"/>
    <row r="2709" s="1" customFormat="1"/>
    <row r="2710" s="1" customFormat="1"/>
    <row r="2711" s="1" customFormat="1"/>
    <row r="2712" s="1" customFormat="1"/>
    <row r="2713" s="1" customFormat="1"/>
    <row r="2714" s="1" customFormat="1"/>
    <row r="2715" s="1" customFormat="1"/>
    <row r="2716" s="1" customFormat="1"/>
    <row r="2717" s="1" customFormat="1"/>
    <row r="2718" s="1" customFormat="1"/>
    <row r="2719" s="1" customFormat="1"/>
    <row r="2720" s="1" customFormat="1"/>
    <row r="2721" s="1" customFormat="1"/>
    <row r="2722" s="1" customFormat="1"/>
    <row r="2723" s="1" customFormat="1"/>
    <row r="2724" s="1" customFormat="1"/>
    <row r="2725" s="1" customFormat="1"/>
    <row r="2726" s="1" customFormat="1"/>
    <row r="2727" s="1" customFormat="1"/>
    <row r="2728" s="1" customFormat="1"/>
    <row r="2729" s="1" customFormat="1"/>
    <row r="2730" s="1" customFormat="1"/>
    <row r="2731" s="1" customFormat="1"/>
    <row r="2732" s="1" customFormat="1"/>
    <row r="2733" s="1" customFormat="1"/>
    <row r="2734" s="1" customFormat="1"/>
    <row r="2735" s="1" customFormat="1"/>
    <row r="2736" s="1" customFormat="1"/>
    <row r="2737" s="1" customFormat="1"/>
    <row r="2738" s="1" customFormat="1"/>
    <row r="2739" s="1" customFormat="1"/>
    <row r="2740" s="1" customFormat="1"/>
    <row r="2741" s="1" customFormat="1"/>
    <row r="2742" s="1" customFormat="1"/>
    <row r="2743" s="1" customFormat="1"/>
    <row r="2744" s="1" customFormat="1"/>
    <row r="2745" s="1" customFormat="1"/>
    <row r="2746" s="1" customFormat="1"/>
    <row r="2747" s="1" customFormat="1"/>
    <row r="2748" s="1" customFormat="1"/>
    <row r="2749" s="1" customFormat="1"/>
    <row r="2750" s="1" customFormat="1"/>
    <row r="2751" s="1" customFormat="1"/>
    <row r="2752" s="1" customFormat="1"/>
    <row r="2753" s="1" customFormat="1"/>
    <row r="2754" s="1" customFormat="1"/>
    <row r="2755" s="1" customFormat="1"/>
    <row r="2756" s="1" customFormat="1"/>
    <row r="2757" s="1" customFormat="1"/>
    <row r="2758" s="1" customFormat="1"/>
    <row r="2759" s="1" customFormat="1"/>
    <row r="2760" s="1" customFormat="1"/>
    <row r="2761" s="1" customFormat="1"/>
    <row r="2762" s="1" customFormat="1"/>
    <row r="2763" s="1" customFormat="1"/>
    <row r="2764" s="1" customFormat="1"/>
    <row r="2765" s="1" customFormat="1"/>
    <row r="2766" s="1" customFormat="1"/>
    <row r="2767" s="1" customFormat="1"/>
    <row r="2768" s="1" customFormat="1"/>
    <row r="2769" s="1" customFormat="1"/>
    <row r="2770" s="1" customFormat="1"/>
    <row r="2771" s="1" customFormat="1"/>
    <row r="2772" s="1" customFormat="1"/>
    <row r="2773" s="1" customFormat="1"/>
    <row r="2774" s="1" customFormat="1"/>
    <row r="2775" s="1" customFormat="1"/>
    <row r="2776" s="1" customFormat="1"/>
    <row r="2777" s="1" customFormat="1"/>
    <row r="2778" s="1" customFormat="1"/>
    <row r="2779" s="1" customFormat="1"/>
    <row r="2780" s="1" customFormat="1"/>
    <row r="2781" s="1" customFormat="1"/>
    <row r="2782" s="1" customFormat="1"/>
    <row r="2783" s="1" customFormat="1"/>
    <row r="2784" s="1" customFormat="1"/>
    <row r="2785" s="1" customFormat="1"/>
    <row r="2786" s="1" customFormat="1"/>
    <row r="2787" s="1" customFormat="1"/>
    <row r="2788" s="1" customFormat="1"/>
    <row r="2789" s="1" customFormat="1"/>
    <row r="2790" s="1" customFormat="1"/>
    <row r="2791" s="1" customFormat="1"/>
    <row r="2792" s="1" customFormat="1"/>
    <row r="2793" s="1" customFormat="1"/>
    <row r="2794" s="1" customFormat="1"/>
    <row r="2795" s="1" customFormat="1"/>
    <row r="2796" s="1" customFormat="1"/>
    <row r="2797" s="1" customFormat="1"/>
    <row r="2798" s="1" customFormat="1"/>
    <row r="2799" s="1" customFormat="1"/>
    <row r="2800" s="1" customFormat="1"/>
    <row r="2801" s="1" customFormat="1"/>
    <row r="2802" s="1" customFormat="1"/>
    <row r="2803" s="1" customFormat="1"/>
    <row r="2804" s="1" customFormat="1"/>
    <row r="2805" s="1" customFormat="1"/>
    <row r="2806" s="1" customFormat="1"/>
    <row r="2807" s="1" customFormat="1"/>
    <row r="2808" s="1" customFormat="1"/>
    <row r="2809" s="1" customFormat="1"/>
    <row r="2810" s="1" customFormat="1"/>
    <row r="2811" s="1" customFormat="1"/>
    <row r="2812" s="1" customFormat="1"/>
    <row r="2813" s="1" customFormat="1"/>
    <row r="2814" s="1" customFormat="1"/>
    <row r="2815" s="1" customFormat="1"/>
    <row r="2816" s="1" customFormat="1"/>
    <row r="2817" s="1" customFormat="1"/>
    <row r="2818" s="1" customFormat="1"/>
    <row r="2819" s="1" customFormat="1"/>
    <row r="2820" s="1" customFormat="1"/>
    <row r="2821" s="1" customFormat="1"/>
    <row r="2822" s="1" customFormat="1"/>
    <row r="2823" s="1" customFormat="1"/>
    <row r="2824" s="1" customFormat="1"/>
    <row r="2825" s="1" customFormat="1"/>
    <row r="2826" s="1" customFormat="1"/>
    <row r="2827" s="1" customFormat="1"/>
    <row r="2828" s="1" customFormat="1"/>
    <row r="2829" s="1" customFormat="1"/>
    <row r="2830" s="1" customFormat="1"/>
    <row r="2831" s="1" customFormat="1"/>
    <row r="2832" s="1" customFormat="1"/>
    <row r="2833" s="1" customFormat="1"/>
    <row r="2834" s="1" customFormat="1"/>
    <row r="2835" s="1" customFormat="1"/>
    <row r="2836" s="1" customFormat="1"/>
    <row r="2837" s="1" customFormat="1"/>
    <row r="2838" s="1" customFormat="1"/>
    <row r="2839" s="1" customFormat="1"/>
    <row r="2840" s="1" customFormat="1"/>
    <row r="2841" s="1" customFormat="1"/>
    <row r="2842" s="1" customFormat="1"/>
    <row r="2843" s="1" customFormat="1"/>
    <row r="2844" s="1" customFormat="1"/>
    <row r="2845" s="1" customFormat="1"/>
    <row r="2846" s="1" customFormat="1"/>
    <row r="2847" s="1" customFormat="1"/>
    <row r="2848" s="1" customFormat="1"/>
    <row r="2849" s="1" customFormat="1"/>
    <row r="2850" s="1" customFormat="1"/>
    <row r="2851" s="1" customFormat="1"/>
    <row r="2852" s="1" customFormat="1"/>
    <row r="2853" s="1" customFormat="1"/>
    <row r="2854" s="1" customFormat="1"/>
    <row r="2855" s="1" customFormat="1"/>
    <row r="2856" s="1" customFormat="1"/>
    <row r="2857" s="1" customFormat="1"/>
    <row r="2858" s="1" customFormat="1"/>
    <row r="2859" s="1" customFormat="1"/>
    <row r="2860" s="1" customFormat="1"/>
    <row r="2861" s="1" customFormat="1"/>
    <row r="2862" s="1" customFormat="1"/>
    <row r="2863" s="1" customFormat="1"/>
    <row r="2864" s="1" customFormat="1"/>
    <row r="2865" s="1" customFormat="1"/>
    <row r="2866" s="1" customFormat="1"/>
    <row r="2867" s="1" customFormat="1"/>
    <row r="2868" s="1" customFormat="1"/>
    <row r="2869" s="1" customFormat="1"/>
    <row r="2870" s="1" customFormat="1"/>
    <row r="2871" s="1" customFormat="1"/>
    <row r="2872" s="1" customFormat="1"/>
    <row r="2873" s="1" customFormat="1"/>
    <row r="2874" s="1" customFormat="1"/>
    <row r="2875" s="1" customFormat="1"/>
    <row r="2876" s="1" customFormat="1"/>
    <row r="2877" s="1" customFormat="1"/>
    <row r="2878" s="1" customFormat="1"/>
    <row r="2879" s="1" customFormat="1"/>
    <row r="2880" s="1" customFormat="1"/>
    <row r="2881" s="1" customFormat="1"/>
    <row r="2882" s="1" customFormat="1"/>
    <row r="2883" s="1" customFormat="1"/>
    <row r="2884" s="1" customFormat="1"/>
    <row r="2885" s="1" customFormat="1"/>
    <row r="2886" s="1" customFormat="1"/>
    <row r="2887" s="1" customFormat="1"/>
    <row r="2888" s="1" customFormat="1"/>
    <row r="2889" s="1" customFormat="1"/>
    <row r="2890" s="1" customFormat="1"/>
    <row r="2891" s="1" customFormat="1"/>
    <row r="2892" s="1" customFormat="1"/>
    <row r="2893" s="1" customFormat="1"/>
    <row r="2894" s="1" customFormat="1"/>
    <row r="2895" s="1" customFormat="1"/>
    <row r="2896" s="1" customFormat="1"/>
    <row r="2897" s="1" customFormat="1"/>
    <row r="2898" s="1" customFormat="1"/>
    <row r="2899" s="1" customFormat="1"/>
    <row r="2900" s="1" customFormat="1"/>
    <row r="2901" s="1" customFormat="1"/>
    <row r="2902" s="1" customFormat="1"/>
    <row r="2903" s="1" customFormat="1"/>
    <row r="2904" s="1" customFormat="1"/>
    <row r="2905" s="1" customFormat="1"/>
    <row r="2906" s="1" customFormat="1"/>
    <row r="2907" s="1" customFormat="1"/>
    <row r="2908" s="1" customFormat="1"/>
    <row r="2909" s="1" customFormat="1"/>
    <row r="2910" s="1" customFormat="1"/>
    <row r="2911" s="1" customFormat="1"/>
    <row r="2912" s="1" customFormat="1"/>
    <row r="2913" s="1" customFormat="1"/>
    <row r="2914" s="1" customFormat="1"/>
    <row r="2915" s="1" customFormat="1"/>
    <row r="2916" s="1" customFormat="1"/>
    <row r="2917" s="1" customFormat="1"/>
    <row r="2918" s="1" customFormat="1"/>
    <row r="2919" s="1" customFormat="1"/>
    <row r="2920" s="1" customFormat="1"/>
    <row r="2921" s="1" customFormat="1"/>
    <row r="2922" s="1" customFormat="1"/>
    <row r="2923" s="1" customFormat="1"/>
    <row r="2924" s="1" customFormat="1"/>
    <row r="2925" s="1" customFormat="1"/>
    <row r="2926" s="1" customFormat="1"/>
    <row r="2927" s="1" customFormat="1"/>
    <row r="2928" s="1" customFormat="1"/>
    <row r="2929" s="1" customFormat="1"/>
    <row r="2930" s="1" customFormat="1"/>
    <row r="2931" s="1" customFormat="1"/>
    <row r="2932" s="1" customFormat="1"/>
    <row r="2933" s="1" customFormat="1"/>
    <row r="2934" s="1" customFormat="1"/>
    <row r="2935" s="1" customFormat="1"/>
    <row r="2936" s="1" customFormat="1"/>
    <row r="2937" s="1" customFormat="1"/>
    <row r="2938" s="1" customFormat="1"/>
    <row r="2939" s="1" customFormat="1"/>
    <row r="2940" s="1" customFormat="1"/>
    <row r="2941" s="1" customFormat="1"/>
    <row r="2942" s="1" customFormat="1"/>
    <row r="2943" s="1" customFormat="1"/>
    <row r="2944" s="1" customFormat="1"/>
    <row r="2945" s="1" customFormat="1"/>
    <row r="2946" s="1" customFormat="1"/>
    <row r="2947" s="1" customFormat="1"/>
    <row r="2948" s="1" customFormat="1"/>
    <row r="2949" s="1" customFormat="1"/>
    <row r="2950" s="1" customFormat="1"/>
    <row r="2951" s="1" customFormat="1"/>
    <row r="2952" s="1" customFormat="1"/>
    <row r="2953" s="1" customFormat="1"/>
    <row r="2954" s="1" customFormat="1"/>
    <row r="2955" s="1" customFormat="1"/>
    <row r="2956" s="1" customFormat="1"/>
    <row r="2957" s="1" customFormat="1"/>
    <row r="2958" s="1" customFormat="1"/>
    <row r="2959" s="1" customFormat="1"/>
    <row r="2960" s="1" customFormat="1"/>
    <row r="2961" s="1" customFormat="1"/>
    <row r="2962" s="1" customFormat="1"/>
    <row r="2963" s="1" customFormat="1"/>
    <row r="2964" s="1" customFormat="1"/>
    <row r="2965" s="1" customFormat="1"/>
    <row r="2966" s="1" customFormat="1"/>
    <row r="2967" s="1" customFormat="1"/>
    <row r="2968" s="1" customFormat="1"/>
    <row r="2969" s="1" customFormat="1"/>
    <row r="2970" s="1" customFormat="1"/>
    <row r="2971" s="1" customFormat="1"/>
    <row r="2972" s="1" customFormat="1"/>
    <row r="2973" s="1" customFormat="1"/>
    <row r="2974" s="1" customFormat="1"/>
    <row r="2975" s="1" customFormat="1"/>
    <row r="2976" s="1" customFormat="1"/>
    <row r="2977" s="1" customFormat="1"/>
    <row r="2978" s="1" customFormat="1"/>
    <row r="2979" s="1" customFormat="1"/>
    <row r="2980" s="1" customFormat="1"/>
    <row r="2981" s="1" customFormat="1"/>
    <row r="2982" s="1" customFormat="1"/>
    <row r="2983" s="1" customFormat="1"/>
    <row r="2984" s="1" customFormat="1"/>
    <row r="2985" s="1" customFormat="1"/>
    <row r="2986" s="1" customFormat="1"/>
    <row r="2987" s="1" customFormat="1"/>
    <row r="2988" s="1" customFormat="1"/>
    <row r="2989" s="1" customFormat="1"/>
    <row r="2990" s="1" customFormat="1"/>
    <row r="2991" s="1" customFormat="1"/>
    <row r="2992" s="1" customFormat="1"/>
    <row r="2993" s="1" customFormat="1"/>
    <row r="2994" s="1" customFormat="1"/>
    <row r="2995" s="1" customFormat="1"/>
    <row r="2996" s="1" customFormat="1"/>
    <row r="2997" s="1" customFormat="1"/>
    <row r="2998" s="1" customFormat="1"/>
    <row r="2999" s="1" customFormat="1"/>
    <row r="3000" s="1" customFormat="1"/>
    <row r="3001" s="1" customFormat="1"/>
    <row r="3002" s="1" customFormat="1"/>
    <row r="3003" s="1" customFormat="1"/>
    <row r="3004" s="1" customFormat="1"/>
    <row r="3005" s="1" customFormat="1"/>
    <row r="3006" s="1" customFormat="1"/>
    <row r="3007" s="1" customFormat="1"/>
    <row r="3008" s="1" customFormat="1"/>
    <row r="3009" s="1" customFormat="1"/>
    <row r="3010" s="1" customFormat="1"/>
    <row r="3011" s="1" customFormat="1"/>
    <row r="3012" s="1" customFormat="1"/>
    <row r="3013" s="1" customFormat="1"/>
    <row r="3014" s="1" customFormat="1"/>
    <row r="3015" s="1" customFormat="1"/>
    <row r="3016" s="1" customFormat="1"/>
    <row r="3017" s="1" customFormat="1"/>
    <row r="3018" s="1" customFormat="1"/>
    <row r="3019" s="1" customFormat="1"/>
    <row r="3020" s="1" customFormat="1"/>
    <row r="3021" s="1" customFormat="1"/>
    <row r="3022" s="1" customFormat="1"/>
    <row r="3023" s="1" customFormat="1"/>
    <row r="3024" s="1" customFormat="1"/>
    <row r="3025" s="1" customFormat="1"/>
    <row r="3026" s="1" customFormat="1"/>
    <row r="3027" s="1" customFormat="1"/>
    <row r="3028" s="1" customFormat="1"/>
    <row r="3029" s="1" customFormat="1"/>
    <row r="3030" s="1" customFormat="1"/>
    <row r="3031" s="1" customFormat="1"/>
    <row r="3032" s="1" customFormat="1"/>
    <row r="3033" s="1" customFormat="1"/>
    <row r="3034" s="1" customFormat="1"/>
    <row r="3035" s="1" customFormat="1"/>
    <row r="3036" s="1" customFormat="1"/>
    <row r="3037" s="1" customFormat="1"/>
    <row r="3038" s="1" customFormat="1"/>
    <row r="3039" s="1" customFormat="1"/>
    <row r="3040" s="1" customFormat="1"/>
    <row r="3041" s="1" customFormat="1"/>
    <row r="3042" s="1" customFormat="1"/>
    <row r="3043" s="1" customFormat="1"/>
    <row r="3044" s="1" customFormat="1"/>
    <row r="3045" s="1" customFormat="1"/>
    <row r="3046" s="1" customFormat="1"/>
    <row r="3047" s="1" customFormat="1"/>
    <row r="3048" s="1" customFormat="1"/>
    <row r="3049" s="1" customFormat="1"/>
    <row r="3050" s="1" customFormat="1"/>
    <row r="3051" s="1" customFormat="1"/>
    <row r="3052" s="1" customFormat="1"/>
    <row r="3053" s="1" customFormat="1"/>
    <row r="3054" s="1" customFormat="1"/>
    <row r="3055" s="1" customFormat="1"/>
    <row r="3056" s="1" customFormat="1"/>
    <row r="3057" s="1" customFormat="1"/>
    <row r="3058" s="1" customFormat="1"/>
    <row r="3059" s="1" customFormat="1"/>
    <row r="3060" s="1" customFormat="1"/>
    <row r="3061" s="1" customFormat="1"/>
    <row r="3062" s="1" customFormat="1"/>
    <row r="3063" s="1" customFormat="1"/>
    <row r="3064" s="1" customFormat="1"/>
    <row r="3065" s="1" customFormat="1"/>
    <row r="3066" s="1" customFormat="1"/>
    <row r="3067" s="1" customFormat="1"/>
    <row r="3068" s="1" customFormat="1"/>
    <row r="3069" s="1" customFormat="1"/>
    <row r="3070" s="1" customFormat="1"/>
    <row r="3071" s="1" customFormat="1"/>
    <row r="3072" s="1" customFormat="1"/>
    <row r="3073" s="1" customFormat="1"/>
    <row r="3074" s="1" customFormat="1"/>
    <row r="3075" s="1" customFormat="1"/>
    <row r="3076" s="1" customFormat="1"/>
    <row r="3077" s="1" customFormat="1"/>
    <row r="3078" s="1" customFormat="1"/>
    <row r="3079" s="1" customFormat="1"/>
    <row r="3080" s="1" customFormat="1"/>
    <row r="3081" s="1" customFormat="1"/>
    <row r="3082" s="1" customFormat="1"/>
    <row r="3083" s="1" customFormat="1"/>
    <row r="3084" s="1" customFormat="1"/>
    <row r="3085" s="1" customFormat="1"/>
    <row r="3086" s="1" customFormat="1"/>
    <row r="3087" s="1" customFormat="1"/>
    <row r="3088" s="1" customFormat="1"/>
    <row r="3089" s="1" customFormat="1"/>
    <row r="3090" s="1" customFormat="1"/>
    <row r="3091" s="1" customFormat="1"/>
    <row r="3092" s="1" customFormat="1"/>
    <row r="3093" s="1" customFormat="1"/>
    <row r="3094" s="1" customFormat="1"/>
    <row r="3095" s="1" customFormat="1"/>
    <row r="3096" s="1" customFormat="1"/>
    <row r="3097" s="1" customFormat="1"/>
    <row r="3098" s="1" customFormat="1"/>
    <row r="3099" s="1" customFormat="1"/>
    <row r="3100" s="1" customFormat="1"/>
    <row r="3101" s="1" customFormat="1"/>
    <row r="3102" s="1" customFormat="1"/>
    <row r="3103" s="1" customFormat="1"/>
    <row r="3104" s="1" customFormat="1"/>
    <row r="3105" s="1" customFormat="1"/>
    <row r="3106" s="1" customFormat="1"/>
    <row r="3107" s="1" customFormat="1"/>
    <row r="3108" s="1" customFormat="1"/>
    <row r="3109" s="1" customFormat="1"/>
    <row r="3110" s="1" customFormat="1"/>
    <row r="3111" s="1" customFormat="1"/>
    <row r="3112" s="1" customFormat="1"/>
    <row r="3113" s="1" customFormat="1"/>
    <row r="3114" s="1" customFormat="1"/>
    <row r="3115" s="1" customFormat="1"/>
    <row r="3116" s="1" customFormat="1"/>
    <row r="3117" s="1" customFormat="1"/>
    <row r="3118" s="1" customFormat="1"/>
    <row r="3119" s="1" customFormat="1"/>
    <row r="3120" s="1" customFormat="1"/>
    <row r="3121" s="1" customFormat="1"/>
    <row r="3122" s="1" customFormat="1"/>
    <row r="3123" s="1" customFormat="1"/>
    <row r="3124" s="1" customFormat="1"/>
    <row r="3125" s="1" customFormat="1"/>
    <row r="3126" s="1" customFormat="1"/>
    <row r="3127" s="1" customFormat="1"/>
    <row r="3128" s="1" customFormat="1"/>
    <row r="3129" s="1" customFormat="1"/>
    <row r="3130" s="1" customFormat="1"/>
    <row r="3131" s="1" customFormat="1"/>
    <row r="3132" s="1" customFormat="1"/>
    <row r="3133" s="1" customFormat="1"/>
    <row r="3134" s="1" customFormat="1"/>
    <row r="3135" s="1" customFormat="1"/>
    <row r="3136" s="1" customFormat="1"/>
    <row r="3137" s="1" customFormat="1"/>
    <row r="3138" s="1" customFormat="1"/>
    <row r="3139" s="1" customFormat="1"/>
    <row r="3140" s="1" customFormat="1"/>
    <row r="3141" s="1" customFormat="1"/>
    <row r="3142" s="1" customFormat="1"/>
    <row r="3143" s="1" customFormat="1"/>
    <row r="3144" s="1" customFormat="1"/>
    <row r="3145" s="1" customFormat="1"/>
    <row r="3146" s="1" customFormat="1"/>
    <row r="3147" s="1" customFormat="1"/>
    <row r="3148" s="1" customFormat="1"/>
    <row r="3149" s="1" customFormat="1"/>
    <row r="3150" s="1" customFormat="1"/>
    <row r="3151" s="1" customFormat="1"/>
    <row r="3152" s="1" customFormat="1"/>
    <row r="3153" s="1" customFormat="1"/>
    <row r="3154" s="1" customFormat="1"/>
    <row r="3155" s="1" customFormat="1"/>
    <row r="3156" s="1" customFormat="1"/>
    <row r="3157" s="1" customFormat="1"/>
    <row r="3158" s="1" customFormat="1"/>
    <row r="3159" s="1" customFormat="1"/>
    <row r="3160" s="1" customFormat="1"/>
    <row r="3161" s="1" customFormat="1"/>
    <row r="3162" s="1" customFormat="1"/>
    <row r="3163" s="1" customFormat="1"/>
    <row r="3164" s="1" customFormat="1"/>
    <row r="3165" s="1" customFormat="1"/>
    <row r="3166" s="1" customFormat="1"/>
    <row r="3167" s="1" customFormat="1"/>
    <row r="3168" s="1" customFormat="1"/>
    <row r="3169" s="1" customFormat="1"/>
    <row r="3170" s="1" customFormat="1"/>
    <row r="3171" s="1" customFormat="1"/>
    <row r="3172" s="1" customFormat="1"/>
    <row r="3173" s="1" customFormat="1"/>
    <row r="3174" s="1" customFormat="1"/>
    <row r="3175" s="1" customFormat="1"/>
    <row r="3176" s="1" customFormat="1"/>
    <row r="3177" s="1" customFormat="1"/>
    <row r="3178" s="1" customFormat="1"/>
    <row r="3179" s="1" customFormat="1"/>
    <row r="3180" s="1" customFormat="1"/>
    <row r="3181" s="1" customFormat="1"/>
    <row r="3182" s="1" customFormat="1"/>
    <row r="3183" s="1" customFormat="1"/>
    <row r="3184" s="1" customFormat="1"/>
    <row r="3185" s="1" customFormat="1"/>
    <row r="3186" s="1" customFormat="1"/>
    <row r="3187" s="1" customFormat="1"/>
    <row r="3188" s="1" customFormat="1"/>
    <row r="3189" s="1" customFormat="1"/>
    <row r="3190" s="1" customFormat="1"/>
    <row r="3191" s="1" customFormat="1"/>
    <row r="3192" s="1" customFormat="1"/>
    <row r="3193" s="1" customFormat="1"/>
    <row r="3194" s="1" customFormat="1"/>
    <row r="3195" s="1" customFormat="1"/>
    <row r="3196" s="1" customFormat="1"/>
    <row r="3197" s="1" customFormat="1"/>
    <row r="3198" s="1" customFormat="1"/>
    <row r="3199" s="1" customFormat="1"/>
    <row r="3200" s="1" customFormat="1"/>
    <row r="3201" s="1" customFormat="1"/>
    <row r="3202" s="1" customFormat="1"/>
    <row r="3203" s="1" customFormat="1"/>
    <row r="3204" s="1" customFormat="1"/>
    <row r="3205" s="1" customFormat="1"/>
    <row r="3206" s="1" customFormat="1"/>
    <row r="3207" s="1" customFormat="1"/>
    <row r="3208" s="1" customFormat="1"/>
    <row r="3209" s="1" customFormat="1"/>
    <row r="3210" s="1" customFormat="1"/>
    <row r="3211" s="1" customFormat="1"/>
    <row r="3212" s="1" customFormat="1"/>
    <row r="3213" s="1" customFormat="1"/>
    <row r="3214" s="1" customFormat="1"/>
    <row r="3215" s="1" customFormat="1"/>
    <row r="3216" s="1" customFormat="1"/>
    <row r="3217" s="1" customFormat="1"/>
    <row r="3218" s="1" customFormat="1"/>
    <row r="3219" s="1" customFormat="1"/>
    <row r="3220" s="1" customFormat="1"/>
    <row r="3221" s="1" customFormat="1"/>
    <row r="3222" s="1" customFormat="1"/>
    <row r="3223" s="1" customFormat="1"/>
    <row r="3224" s="1" customFormat="1"/>
    <row r="3225" s="1" customFormat="1"/>
    <row r="3226" s="1" customFormat="1"/>
    <row r="3227" s="1" customFormat="1"/>
    <row r="3228" s="1" customFormat="1"/>
    <row r="3229" s="1" customFormat="1"/>
    <row r="3230" s="1" customFormat="1"/>
    <row r="3231" s="1" customFormat="1"/>
    <row r="3232" s="1" customFormat="1"/>
    <row r="3233" s="1" customFormat="1"/>
    <row r="3234" s="1" customFormat="1"/>
    <row r="3235" s="1" customFormat="1"/>
    <row r="3236" s="1" customFormat="1"/>
    <row r="3237" s="1" customFormat="1"/>
    <row r="3238" s="1" customFormat="1"/>
    <row r="3239" s="1" customFormat="1"/>
    <row r="3240" s="1" customFormat="1"/>
    <row r="3241" s="1" customFormat="1"/>
    <row r="3242" s="1" customFormat="1"/>
    <row r="3243" s="1" customFormat="1"/>
    <row r="3244" s="1" customFormat="1"/>
    <row r="3245" s="1" customFormat="1"/>
    <row r="3246" s="1" customFormat="1"/>
    <row r="3247" s="1" customFormat="1"/>
    <row r="3248" s="1" customFormat="1"/>
    <row r="3249" s="1" customFormat="1"/>
    <row r="3250" s="1" customFormat="1"/>
    <row r="3251" s="1" customFormat="1"/>
    <row r="3252" s="1" customFormat="1"/>
    <row r="3253" s="1" customFormat="1"/>
    <row r="3254" s="1" customFormat="1"/>
    <row r="3255" s="1" customFormat="1"/>
    <row r="3256" s="1" customFormat="1"/>
    <row r="3257" s="1" customFormat="1"/>
    <row r="3258" s="1" customFormat="1"/>
    <row r="3259" s="1" customFormat="1"/>
    <row r="3260" s="1" customFormat="1"/>
    <row r="3261" s="1" customFormat="1"/>
    <row r="3262" s="1" customFormat="1"/>
    <row r="3263" s="1" customFormat="1"/>
    <row r="3264" s="1" customFormat="1"/>
    <row r="3265" s="1" customFormat="1"/>
    <row r="3266" s="1" customFormat="1"/>
    <row r="3267" s="1" customFormat="1"/>
    <row r="3268" s="1" customFormat="1"/>
    <row r="3269" s="1" customFormat="1"/>
    <row r="3270" s="1" customFormat="1"/>
    <row r="3271" s="1" customFormat="1"/>
    <row r="3272" s="1" customFormat="1"/>
    <row r="3273" s="1" customFormat="1"/>
    <row r="3274" s="1" customFormat="1"/>
    <row r="3275" s="1" customFormat="1"/>
    <row r="3276" s="1" customFormat="1"/>
    <row r="3277" s="1" customFormat="1"/>
    <row r="3278" s="1" customFormat="1"/>
    <row r="3279" s="1" customFormat="1"/>
    <row r="3280" s="1" customFormat="1"/>
    <row r="3281" s="1" customFormat="1"/>
    <row r="3282" s="1" customFormat="1"/>
    <row r="3283" s="1" customFormat="1"/>
    <row r="3284" s="1" customFormat="1"/>
    <row r="3285" s="1" customFormat="1"/>
    <row r="3286" s="1" customFormat="1"/>
    <row r="3287" s="1" customFormat="1"/>
    <row r="3288" s="1" customFormat="1"/>
    <row r="3289" s="1" customFormat="1"/>
    <row r="3290" s="1" customFormat="1"/>
    <row r="3291" s="1" customFormat="1"/>
    <row r="3292" s="1" customFormat="1"/>
    <row r="3293" s="1" customFormat="1"/>
    <row r="3294" s="1" customFormat="1"/>
    <row r="3295" s="1" customFormat="1"/>
    <row r="3296" s="1" customFormat="1"/>
    <row r="3297" s="1" customFormat="1"/>
    <row r="3298" s="1" customFormat="1"/>
    <row r="3299" s="1" customFormat="1"/>
    <row r="3300" s="1" customFormat="1"/>
    <row r="3301" s="1" customFormat="1"/>
    <row r="3302" s="1" customFormat="1"/>
    <row r="3303" s="1" customFormat="1"/>
    <row r="3304" s="1" customFormat="1"/>
    <row r="3305" s="1" customFormat="1"/>
    <row r="3306" s="1" customFormat="1"/>
    <row r="3307" s="1" customFormat="1"/>
    <row r="3308" s="1" customFormat="1"/>
    <row r="3309" s="1" customFormat="1"/>
    <row r="3310" s="1" customFormat="1"/>
    <row r="3311" s="1" customFormat="1"/>
    <row r="3312" s="1" customFormat="1"/>
    <row r="3313" s="1" customFormat="1"/>
    <row r="3314" s="1" customFormat="1"/>
    <row r="3315" s="1" customFormat="1"/>
    <row r="3316" s="1" customFormat="1"/>
    <row r="3317" s="1" customFormat="1"/>
    <row r="3318" s="1" customFormat="1"/>
    <row r="3319" s="1" customFormat="1"/>
    <row r="3320" s="1" customFormat="1"/>
    <row r="3321" s="1" customFormat="1"/>
    <row r="3322" s="1" customFormat="1"/>
    <row r="3323" s="1" customFormat="1"/>
    <row r="3324" s="1" customFormat="1"/>
    <row r="3325" s="1" customFormat="1"/>
    <row r="3326" s="1" customFormat="1"/>
    <row r="3327" s="1" customFormat="1"/>
    <row r="3328" s="1" customFormat="1"/>
    <row r="3329" s="1" customFormat="1"/>
    <row r="3330" s="1" customFormat="1"/>
    <row r="3331" s="1" customFormat="1"/>
    <row r="3332" s="1" customFormat="1"/>
    <row r="3333" s="1" customFormat="1"/>
    <row r="3334" s="1" customFormat="1"/>
    <row r="3335" s="1" customFormat="1"/>
    <row r="3336" s="1" customFormat="1"/>
    <row r="3337" s="1" customFormat="1"/>
    <row r="3338" s="1" customFormat="1"/>
    <row r="3339" s="1" customFormat="1"/>
    <row r="3340" s="1" customFormat="1"/>
    <row r="3341" s="1" customFormat="1"/>
    <row r="3342" s="1" customFormat="1"/>
    <row r="3343" s="1" customFormat="1"/>
    <row r="3344" s="1" customFormat="1"/>
    <row r="3345" s="1" customFormat="1"/>
    <row r="3346" s="1" customFormat="1"/>
    <row r="3347" s="1" customFormat="1"/>
    <row r="3348" s="1" customFormat="1"/>
    <row r="3349" s="1" customFormat="1"/>
    <row r="3350" s="1" customFormat="1"/>
    <row r="3351" s="1" customFormat="1"/>
    <row r="3352" s="1" customFormat="1"/>
    <row r="3353" s="1" customFormat="1"/>
    <row r="3354" s="1" customFormat="1"/>
    <row r="3355" s="1" customFormat="1"/>
    <row r="3356" s="1" customFormat="1"/>
    <row r="3357" s="1" customFormat="1"/>
    <row r="3358" s="1" customFormat="1"/>
    <row r="3359" s="1" customFormat="1"/>
    <row r="3360" s="1" customFormat="1"/>
    <row r="3361" s="1" customFormat="1"/>
    <row r="3362" s="1" customFormat="1"/>
    <row r="3363" s="1" customFormat="1"/>
    <row r="3364" s="1" customFormat="1"/>
    <row r="3365" s="1" customFormat="1"/>
    <row r="3366" s="1" customFormat="1"/>
    <row r="3367" s="1" customFormat="1"/>
    <row r="3368" s="1" customFormat="1"/>
    <row r="3369" s="1" customFormat="1"/>
    <row r="3370" s="1" customFormat="1"/>
    <row r="3371" s="1" customFormat="1"/>
    <row r="3372" s="1" customFormat="1"/>
    <row r="3373" s="1" customFormat="1"/>
    <row r="3374" s="1" customFormat="1"/>
    <row r="3375" s="1" customFormat="1"/>
    <row r="3376" s="1" customFormat="1"/>
    <row r="3377" s="1" customFormat="1"/>
    <row r="3378" s="1" customFormat="1"/>
    <row r="3379" s="1" customFormat="1"/>
    <row r="3380" s="1" customFormat="1"/>
    <row r="3381" s="1" customFormat="1"/>
    <row r="3382" s="1" customFormat="1"/>
    <row r="3383" s="1" customFormat="1"/>
    <row r="3384" s="1" customFormat="1"/>
    <row r="3385" s="1" customFormat="1"/>
    <row r="3386" s="1" customFormat="1"/>
    <row r="3387" s="1" customFormat="1"/>
    <row r="3388" s="1" customFormat="1"/>
    <row r="3389" s="1" customFormat="1"/>
    <row r="3390" s="1" customFormat="1"/>
    <row r="3391" s="1" customFormat="1"/>
    <row r="3392" s="1" customFormat="1"/>
    <row r="3393" s="1" customFormat="1"/>
    <row r="3394" s="1" customFormat="1"/>
    <row r="3395" s="1" customFormat="1"/>
    <row r="3396" s="1" customFormat="1"/>
    <row r="3397" s="1" customFormat="1"/>
    <row r="3398" s="1" customFormat="1"/>
    <row r="3399" s="1" customFormat="1"/>
    <row r="3400" s="1" customFormat="1"/>
    <row r="3401" s="1" customFormat="1"/>
    <row r="3402" s="1" customFormat="1"/>
    <row r="3403" s="1" customFormat="1"/>
    <row r="3404" s="1" customFormat="1"/>
    <row r="3405" s="1" customFormat="1"/>
    <row r="3406" s="1" customFormat="1"/>
    <row r="3407" s="1" customFormat="1"/>
    <row r="3408" s="1" customFormat="1"/>
    <row r="3409" s="1" customFormat="1"/>
    <row r="3410" s="1" customFormat="1"/>
    <row r="3411" s="1" customFormat="1"/>
    <row r="3412" s="1" customFormat="1"/>
    <row r="3413" s="1" customFormat="1"/>
    <row r="3414" s="1" customFormat="1"/>
    <row r="3415" s="1" customFormat="1"/>
    <row r="3416" s="1" customFormat="1"/>
    <row r="3417" s="1" customFormat="1"/>
    <row r="3418" s="1" customFormat="1"/>
    <row r="3419" s="1" customFormat="1"/>
    <row r="3420" s="1" customFormat="1"/>
    <row r="3421" s="1" customFormat="1"/>
    <row r="3422" s="1" customFormat="1"/>
    <row r="3423" s="1" customFormat="1"/>
    <row r="3424" s="1" customFormat="1"/>
    <row r="3425" s="1" customFormat="1"/>
    <row r="3426" s="1" customFormat="1"/>
    <row r="3427" s="1" customFormat="1"/>
    <row r="3428" s="1" customFormat="1"/>
    <row r="3429" s="1" customFormat="1"/>
    <row r="3430" s="1" customFormat="1"/>
    <row r="3431" s="1" customFormat="1"/>
    <row r="3432" s="1" customFormat="1"/>
    <row r="3433" s="1" customFormat="1"/>
    <row r="3434" s="1" customFormat="1"/>
    <row r="3435" s="1" customFormat="1"/>
    <row r="3436" s="1" customFormat="1"/>
    <row r="3437" s="1" customFormat="1"/>
    <row r="3438" s="1" customFormat="1"/>
    <row r="3439" s="1" customFormat="1"/>
    <row r="3440" s="1" customFormat="1"/>
    <row r="3441" s="1" customFormat="1"/>
    <row r="3442" s="1" customFormat="1"/>
    <row r="3443" s="1" customFormat="1"/>
    <row r="3444" s="1" customFormat="1"/>
    <row r="3445" s="1" customFormat="1"/>
    <row r="3446" s="1" customFormat="1"/>
    <row r="3447" s="1" customFormat="1"/>
    <row r="3448" s="1" customFormat="1"/>
    <row r="3449" s="1" customFormat="1"/>
    <row r="3450" s="1" customFormat="1"/>
    <row r="3451" s="1" customFormat="1"/>
    <row r="3452" s="1" customFormat="1"/>
    <row r="3453" s="1" customFormat="1"/>
    <row r="3454" s="1" customFormat="1"/>
    <row r="3455" s="1" customFormat="1"/>
    <row r="3456" s="1" customFormat="1"/>
    <row r="3457" s="1" customFormat="1"/>
    <row r="3458" s="1" customFormat="1"/>
    <row r="3459" s="1" customFormat="1"/>
    <row r="3460" s="1" customFormat="1"/>
    <row r="3461" s="1" customFormat="1"/>
    <row r="3462" s="1" customFormat="1"/>
    <row r="3463" s="1" customFormat="1"/>
    <row r="3464" s="1" customFormat="1"/>
    <row r="3465" s="1" customFormat="1"/>
    <row r="3466" s="1" customFormat="1"/>
    <row r="3467" s="1" customFormat="1"/>
    <row r="3468" s="1" customFormat="1"/>
    <row r="3469" s="1" customFormat="1"/>
    <row r="3470" s="1" customFormat="1"/>
    <row r="3471" s="1" customFormat="1"/>
    <row r="3472" s="1" customFormat="1"/>
    <row r="3473" s="1" customFormat="1"/>
    <row r="3474" s="1" customFormat="1"/>
    <row r="3475" s="1" customFormat="1"/>
    <row r="3476" s="1" customFormat="1"/>
    <row r="3477" s="1" customFormat="1"/>
    <row r="3478" s="1" customFormat="1"/>
    <row r="3479" s="1" customFormat="1"/>
    <row r="3480" s="1" customFormat="1"/>
    <row r="3481" s="1" customFormat="1"/>
    <row r="3482" s="1" customFormat="1"/>
    <row r="3483" s="1" customFormat="1"/>
    <row r="3484" s="1" customFormat="1"/>
    <row r="3485" s="1" customFormat="1"/>
    <row r="3486" s="1" customFormat="1"/>
    <row r="3487" s="1" customFormat="1"/>
    <row r="3488" s="1" customFormat="1"/>
    <row r="3489" s="1" customFormat="1"/>
    <row r="3490" s="1" customFormat="1"/>
    <row r="3491" s="1" customFormat="1"/>
    <row r="3492" s="1" customFormat="1"/>
    <row r="3493" s="1" customFormat="1"/>
    <row r="3494" s="1" customFormat="1"/>
    <row r="3495" s="1" customFormat="1"/>
    <row r="3496" s="1" customFormat="1"/>
    <row r="3497" s="1" customFormat="1"/>
    <row r="3498" s="1" customFormat="1"/>
    <row r="3499" s="1" customFormat="1"/>
    <row r="3500" s="1" customFormat="1"/>
    <row r="3501" s="1" customFormat="1"/>
    <row r="3502" s="1" customFormat="1"/>
    <row r="3503" s="1" customFormat="1"/>
    <row r="3504" s="1" customFormat="1"/>
    <row r="3505" s="1" customFormat="1"/>
    <row r="3506" s="1" customFormat="1"/>
    <row r="3507" s="1" customFormat="1"/>
    <row r="3508" s="1" customFormat="1"/>
    <row r="3509" s="1" customFormat="1"/>
    <row r="3510" s="1" customFormat="1"/>
    <row r="3511" s="1" customFormat="1"/>
    <row r="3512" s="1" customFormat="1"/>
    <row r="3513" s="1" customFormat="1"/>
    <row r="3514" s="1" customFormat="1"/>
    <row r="3515" s="1" customFormat="1"/>
    <row r="3516" s="1" customFormat="1"/>
    <row r="3517" s="1" customFormat="1"/>
    <row r="3518" s="1" customFormat="1"/>
    <row r="3519" s="1" customFormat="1"/>
    <row r="3520" s="1" customFormat="1"/>
    <row r="3521" s="1" customFormat="1"/>
    <row r="3522" s="1" customFormat="1"/>
    <row r="3523" s="1" customFormat="1"/>
    <row r="3524" s="1" customFormat="1"/>
    <row r="3525" s="1" customFormat="1"/>
    <row r="3526" s="1" customFormat="1"/>
    <row r="3527" s="1" customFormat="1"/>
    <row r="3528" s="1" customFormat="1"/>
    <row r="3529" s="1" customFormat="1"/>
    <row r="3530" s="1" customFormat="1"/>
    <row r="3531" s="1" customFormat="1"/>
    <row r="3532" s="1" customFormat="1"/>
    <row r="3533" s="1" customFormat="1"/>
    <row r="3534" s="1" customFormat="1"/>
    <row r="3535" s="1" customFormat="1"/>
    <row r="3536" s="1" customFormat="1"/>
    <row r="3537" s="1" customFormat="1"/>
    <row r="3538" s="1" customFormat="1"/>
    <row r="3539" s="1" customFormat="1"/>
    <row r="3540" s="1" customFormat="1"/>
    <row r="3541" s="1" customFormat="1"/>
    <row r="3542" s="1" customFormat="1"/>
    <row r="3543" s="1" customFormat="1"/>
    <row r="3544" s="1" customFormat="1"/>
    <row r="3545" s="1" customFormat="1"/>
    <row r="3546" s="1" customFormat="1"/>
    <row r="3547" s="1" customFormat="1"/>
    <row r="3548" s="1" customFormat="1"/>
    <row r="3549" s="1" customFormat="1"/>
    <row r="3550" s="1" customFormat="1"/>
    <row r="3551" s="1" customFormat="1"/>
    <row r="3552" s="1" customFormat="1"/>
    <row r="3553" s="1" customFormat="1"/>
    <row r="3554" s="1" customFormat="1"/>
    <row r="3555" s="1" customFormat="1"/>
    <row r="3556" s="1" customFormat="1"/>
    <row r="3557" s="1" customFormat="1"/>
    <row r="3558" s="1" customFormat="1"/>
    <row r="3559" s="1" customFormat="1"/>
    <row r="3560" s="1" customFormat="1"/>
    <row r="3561" s="1" customFormat="1"/>
    <row r="3562" s="1" customFormat="1"/>
    <row r="3563" s="1" customFormat="1"/>
    <row r="3564" s="1" customFormat="1"/>
    <row r="3565" s="1" customFormat="1"/>
    <row r="3566" s="1" customFormat="1"/>
    <row r="3567" s="1" customFormat="1"/>
    <row r="3568" s="1" customFormat="1"/>
    <row r="3569" s="1" customFormat="1"/>
    <row r="3570" s="1" customFormat="1"/>
    <row r="3571" s="1" customFormat="1"/>
    <row r="3572" s="1" customFormat="1"/>
    <row r="3573" s="1" customFormat="1"/>
    <row r="3574" s="1" customFormat="1"/>
    <row r="3575" s="1" customFormat="1"/>
    <row r="3576" s="1" customFormat="1"/>
    <row r="3577" s="1" customFormat="1"/>
    <row r="3578" s="1" customFormat="1"/>
    <row r="3579" s="1" customFormat="1"/>
    <row r="3580" s="1" customFormat="1"/>
    <row r="3581" s="1" customFormat="1"/>
    <row r="3582" s="1" customFormat="1"/>
    <row r="3583" s="1" customFormat="1"/>
    <row r="3584" s="1" customFormat="1"/>
    <row r="3585" s="1" customFormat="1"/>
    <row r="3586" s="1" customFormat="1"/>
    <row r="3587" s="1" customFormat="1"/>
    <row r="3588" s="1" customFormat="1"/>
    <row r="3589" s="1" customFormat="1"/>
    <row r="3590" s="1" customFormat="1"/>
    <row r="3591" s="1" customFormat="1"/>
    <row r="3592" s="1" customFormat="1"/>
    <row r="3593" s="1" customFormat="1"/>
    <row r="3594" s="1" customFormat="1"/>
    <row r="3595" s="1" customFormat="1"/>
    <row r="3596" s="1" customFormat="1"/>
    <row r="3597" s="1" customFormat="1"/>
    <row r="3598" s="1" customFormat="1"/>
    <row r="3599" s="1" customFormat="1"/>
    <row r="3600" s="1" customFormat="1"/>
    <row r="3601" s="1" customFormat="1"/>
    <row r="3602" s="1" customFormat="1"/>
    <row r="3603" s="1" customFormat="1"/>
    <row r="3604" s="1" customFormat="1"/>
    <row r="3605" s="1" customFormat="1"/>
    <row r="3606" s="1" customFormat="1"/>
    <row r="3607" s="1" customFormat="1"/>
    <row r="3608" s="1" customFormat="1"/>
    <row r="3609" s="1" customFormat="1"/>
    <row r="3610" s="1" customFormat="1"/>
    <row r="3611" s="1" customFormat="1"/>
    <row r="3612" s="1" customFormat="1"/>
    <row r="3613" s="1" customFormat="1"/>
    <row r="3614" s="1" customFormat="1"/>
    <row r="3615" s="1" customFormat="1"/>
    <row r="3616" s="1" customFormat="1"/>
    <row r="3617" s="1" customFormat="1"/>
    <row r="3618" s="1" customFormat="1"/>
    <row r="3619" s="1" customFormat="1"/>
    <row r="3620" s="1" customFormat="1"/>
    <row r="3621" s="1" customFormat="1"/>
    <row r="3622" s="1" customFormat="1"/>
    <row r="3623" s="1" customFormat="1"/>
    <row r="3624" s="1" customFormat="1"/>
    <row r="3625" s="1" customFormat="1"/>
    <row r="3626" s="1" customFormat="1"/>
    <row r="3627" s="1" customFormat="1"/>
    <row r="3628" s="1" customFormat="1"/>
    <row r="3629" s="1" customFormat="1"/>
    <row r="3630" s="1" customFormat="1"/>
    <row r="3631" s="1" customFormat="1"/>
    <row r="3632" s="1" customFormat="1"/>
    <row r="3633" s="1" customFormat="1"/>
    <row r="3634" s="1" customFormat="1"/>
    <row r="3635" s="1" customFormat="1"/>
    <row r="3636" s="1" customFormat="1"/>
    <row r="3637" s="1" customFormat="1"/>
    <row r="3638" s="1" customFormat="1"/>
    <row r="3639" s="1" customFormat="1"/>
    <row r="3640" s="1" customFormat="1"/>
    <row r="3641" s="1" customFormat="1"/>
    <row r="3642" s="1" customFormat="1"/>
    <row r="3643" s="1" customFormat="1"/>
    <row r="3644" s="1" customFormat="1"/>
    <row r="3645" s="1" customFormat="1"/>
    <row r="3646" s="1" customFormat="1"/>
    <row r="3647" s="1" customFormat="1"/>
    <row r="3648" s="1" customFormat="1"/>
    <row r="3649" s="1" customFormat="1"/>
    <row r="3650" s="1" customFormat="1"/>
    <row r="3651" s="1" customFormat="1"/>
    <row r="3652" s="1" customFormat="1"/>
    <row r="3653" s="1" customFormat="1"/>
    <row r="3654" s="1" customFormat="1"/>
    <row r="3655" s="1" customFormat="1"/>
    <row r="3656" s="1" customFormat="1"/>
    <row r="3657" s="1" customFormat="1"/>
    <row r="3658" s="1" customFormat="1"/>
    <row r="3659" s="1" customFormat="1"/>
    <row r="3660" s="1" customFormat="1"/>
    <row r="3661" s="1" customFormat="1"/>
    <row r="3662" s="1" customFormat="1"/>
    <row r="3663" s="1" customFormat="1"/>
    <row r="3664" s="1" customFormat="1"/>
    <row r="3665" s="1" customFormat="1"/>
    <row r="3666" s="1" customFormat="1"/>
    <row r="3667" s="1" customFormat="1"/>
    <row r="3668" s="1" customFormat="1"/>
    <row r="3669" s="1" customFormat="1"/>
    <row r="3670" s="1" customFormat="1"/>
    <row r="3671" s="1" customFormat="1"/>
    <row r="3672" s="1" customFormat="1"/>
    <row r="3673" s="1" customFormat="1"/>
    <row r="3674" s="1" customFormat="1"/>
    <row r="3675" s="1" customFormat="1"/>
    <row r="3676" s="1" customFormat="1"/>
    <row r="3677" s="1" customFormat="1"/>
    <row r="3678" s="1" customFormat="1"/>
    <row r="3679" s="1" customFormat="1"/>
    <row r="3680" s="1" customFormat="1"/>
    <row r="3681" s="1" customFormat="1"/>
    <row r="3682" s="1" customFormat="1"/>
    <row r="3683" s="1" customFormat="1"/>
    <row r="3684" s="1" customFormat="1"/>
    <row r="3685" s="1" customFormat="1"/>
    <row r="3686" s="1" customFormat="1"/>
    <row r="3687" s="1" customFormat="1"/>
    <row r="3688" s="1" customFormat="1"/>
    <row r="3689" s="1" customFormat="1"/>
    <row r="3690" s="1" customFormat="1"/>
    <row r="3691" s="1" customFormat="1"/>
    <row r="3692" s="1" customFormat="1"/>
    <row r="3693" s="1" customFormat="1"/>
    <row r="3694" s="1" customFormat="1"/>
    <row r="3695" s="1" customFormat="1"/>
    <row r="3696" s="1" customFormat="1"/>
    <row r="3697" s="1" customFormat="1"/>
    <row r="3698" s="1" customFormat="1"/>
    <row r="3699" s="1" customFormat="1"/>
    <row r="3700" s="1" customFormat="1"/>
    <row r="3701" s="1" customFormat="1"/>
    <row r="3702" s="1" customFormat="1"/>
    <row r="3703" s="1" customFormat="1"/>
    <row r="3704" s="1" customFormat="1"/>
    <row r="3705" s="1" customFormat="1"/>
    <row r="3706" s="1" customFormat="1"/>
    <row r="3707" s="1" customFormat="1"/>
    <row r="3708" s="1" customFormat="1"/>
    <row r="3709" s="1" customFormat="1"/>
    <row r="3710" s="1" customFormat="1"/>
    <row r="3711" s="1" customFormat="1"/>
    <row r="3712" s="1" customFormat="1"/>
    <row r="3713" s="1" customFormat="1"/>
    <row r="3714" s="1" customFormat="1"/>
    <row r="3715" s="1" customFormat="1"/>
    <row r="3716" s="1" customFormat="1"/>
    <row r="3717" s="1" customFormat="1"/>
    <row r="3718" s="1" customFormat="1"/>
    <row r="3719" s="1" customFormat="1"/>
    <row r="3720" s="1" customFormat="1"/>
    <row r="3721" s="1" customFormat="1"/>
    <row r="3722" s="1" customFormat="1"/>
    <row r="3723" s="1" customFormat="1"/>
    <row r="3724" s="1" customFormat="1"/>
    <row r="3725" s="1" customFormat="1"/>
    <row r="3726" s="1" customFormat="1"/>
    <row r="3727" s="1" customFormat="1"/>
    <row r="3728" s="1" customFormat="1"/>
    <row r="3729" s="1" customFormat="1"/>
    <row r="3730" s="1" customFormat="1"/>
    <row r="3731" s="1" customFormat="1"/>
    <row r="3732" s="1" customFormat="1"/>
    <row r="3733" s="1" customFormat="1"/>
    <row r="3734" s="1" customFormat="1"/>
    <row r="3735" s="1" customFormat="1"/>
    <row r="3736" s="1" customFormat="1"/>
    <row r="3737" s="1" customFormat="1"/>
    <row r="3738" s="1" customFormat="1"/>
    <row r="3739" s="1" customFormat="1"/>
    <row r="3740" s="1" customFormat="1"/>
    <row r="3741" s="1" customFormat="1"/>
    <row r="3742" s="1" customFormat="1"/>
    <row r="3743" s="1" customFormat="1"/>
    <row r="3744" s="1" customFormat="1"/>
    <row r="3745" s="1" customFormat="1"/>
    <row r="3746" s="1" customFormat="1"/>
    <row r="3747" s="1" customFormat="1"/>
    <row r="3748" s="1" customFormat="1"/>
    <row r="3749" s="1" customFormat="1"/>
    <row r="3750" s="1" customFormat="1"/>
    <row r="3751" s="1" customFormat="1"/>
    <row r="3752" s="1" customFormat="1"/>
    <row r="3753" s="1" customFormat="1"/>
    <row r="3754" s="1" customFormat="1"/>
    <row r="3755" s="1" customFormat="1"/>
    <row r="3756" s="1" customFormat="1"/>
    <row r="3757" s="1" customFormat="1"/>
    <row r="3758" s="1" customFormat="1"/>
    <row r="3759" s="1" customFormat="1"/>
    <row r="3760" s="1" customFormat="1"/>
    <row r="3761" s="1" customFormat="1"/>
    <row r="3762" s="1" customFormat="1"/>
    <row r="3763" s="1" customFormat="1"/>
    <row r="3764" s="1" customFormat="1"/>
    <row r="3765" s="1" customFormat="1"/>
    <row r="3766" s="1" customFormat="1"/>
    <row r="3767" s="1" customFormat="1"/>
    <row r="3768" s="1" customFormat="1"/>
    <row r="3769" s="1" customFormat="1"/>
    <row r="3770" s="1" customFormat="1"/>
    <row r="3771" s="1" customFormat="1"/>
    <row r="3772" s="1" customFormat="1"/>
    <row r="3773" s="1" customFormat="1"/>
    <row r="3774" s="1" customFormat="1"/>
    <row r="3775" s="1" customFormat="1"/>
    <row r="3776" s="1" customFormat="1"/>
    <row r="3777" s="1" customFormat="1"/>
    <row r="3778" s="1" customFormat="1"/>
    <row r="3779" s="1" customFormat="1"/>
    <row r="3780" s="1" customFormat="1"/>
    <row r="3781" s="1" customFormat="1"/>
    <row r="3782" s="1" customFormat="1"/>
    <row r="3783" s="1" customFormat="1"/>
    <row r="3784" s="1" customFormat="1"/>
    <row r="3785" s="1" customFormat="1"/>
    <row r="3786" s="1" customFormat="1"/>
    <row r="3787" s="1" customFormat="1"/>
    <row r="3788" s="1" customFormat="1"/>
    <row r="3789" s="1" customFormat="1"/>
    <row r="3790" s="1" customFormat="1"/>
    <row r="3791" s="1" customFormat="1"/>
    <row r="3792" s="1" customFormat="1"/>
    <row r="3793" s="1" customFormat="1"/>
    <row r="3794" s="1" customFormat="1"/>
    <row r="3795" s="1" customFormat="1"/>
    <row r="3796" s="1" customFormat="1"/>
    <row r="3797" s="1" customFormat="1"/>
    <row r="3798" s="1" customFormat="1"/>
    <row r="3799" s="1" customFormat="1"/>
    <row r="3800" s="1" customFormat="1"/>
    <row r="3801" s="1" customFormat="1"/>
    <row r="3802" s="1" customFormat="1"/>
    <row r="3803" s="1" customFormat="1"/>
    <row r="3804" s="1" customFormat="1"/>
    <row r="3805" s="1" customFormat="1"/>
    <row r="3806" s="1" customFormat="1"/>
    <row r="3807" s="1" customFormat="1"/>
    <row r="3808" s="1" customFormat="1"/>
    <row r="3809" s="1" customFormat="1"/>
    <row r="3810" s="1" customFormat="1"/>
    <row r="3811" s="1" customFormat="1"/>
    <row r="3812" s="1" customFormat="1"/>
    <row r="3813" s="1" customFormat="1"/>
    <row r="3814" s="1" customFormat="1"/>
    <row r="3815" s="1" customFormat="1"/>
    <row r="3816" s="1" customFormat="1"/>
    <row r="3817" s="1" customFormat="1"/>
    <row r="3818" s="1" customFormat="1"/>
    <row r="3819" s="1" customFormat="1"/>
    <row r="3820" s="1" customFormat="1"/>
    <row r="3821" s="1" customFormat="1"/>
    <row r="3822" s="1" customFormat="1"/>
    <row r="3823" s="1" customFormat="1"/>
    <row r="3824" s="1" customFormat="1"/>
    <row r="3825" s="1" customFormat="1"/>
    <row r="3826" s="1" customFormat="1"/>
    <row r="3827" s="1" customFormat="1"/>
    <row r="3828" s="1" customFormat="1"/>
    <row r="3829" s="1" customFormat="1"/>
    <row r="3830" s="1" customFormat="1"/>
    <row r="3831" s="1" customFormat="1"/>
    <row r="3832" s="1" customFormat="1"/>
    <row r="3833" s="1" customFormat="1"/>
    <row r="3834" s="1" customFormat="1"/>
    <row r="3835" s="1" customFormat="1"/>
    <row r="3836" s="1" customFormat="1"/>
    <row r="3837" s="1" customFormat="1"/>
    <row r="3838" s="1" customFormat="1"/>
    <row r="3839" s="1" customFormat="1"/>
    <row r="3840" s="1" customFormat="1"/>
    <row r="3841" s="1" customFormat="1"/>
    <row r="3842" s="1" customFormat="1"/>
    <row r="3843" s="1" customFormat="1"/>
    <row r="3844" s="1" customFormat="1"/>
    <row r="3845" s="1" customFormat="1"/>
    <row r="3846" s="1" customFormat="1"/>
    <row r="3847" s="1" customFormat="1"/>
    <row r="3848" s="1" customFormat="1"/>
    <row r="3849" s="1" customFormat="1"/>
    <row r="3850" s="1" customFormat="1"/>
    <row r="3851" s="1" customFormat="1"/>
    <row r="3852" s="1" customFormat="1"/>
    <row r="3853" s="1" customFormat="1"/>
    <row r="3854" s="1" customFormat="1"/>
    <row r="3855" s="1" customFormat="1"/>
    <row r="3856" s="1" customFormat="1"/>
    <row r="3857" s="1" customFormat="1"/>
    <row r="3858" s="1" customFormat="1"/>
    <row r="3859" s="1" customFormat="1"/>
    <row r="3860" s="1" customFormat="1"/>
    <row r="3861" s="1" customFormat="1"/>
    <row r="3862" s="1" customFormat="1"/>
    <row r="3863" s="1" customFormat="1"/>
    <row r="3864" s="1" customFormat="1"/>
    <row r="3865" s="1" customFormat="1"/>
    <row r="3866" s="1" customFormat="1"/>
    <row r="3867" s="1" customFormat="1"/>
    <row r="3868" s="1" customFormat="1"/>
    <row r="3869" s="1" customFormat="1"/>
    <row r="3870" s="1" customFormat="1"/>
    <row r="3871" s="1" customFormat="1"/>
    <row r="3872" s="1" customFormat="1"/>
    <row r="3873" s="1" customFormat="1"/>
    <row r="3874" s="1" customFormat="1"/>
    <row r="3875" s="1" customFormat="1"/>
    <row r="3876" s="1" customFormat="1"/>
    <row r="3877" s="1" customFormat="1"/>
    <row r="3878" s="1" customFormat="1"/>
    <row r="3879" s="1" customFormat="1"/>
    <row r="3880" s="1" customFormat="1"/>
    <row r="3881" s="1" customFormat="1"/>
    <row r="3882" s="1" customFormat="1"/>
    <row r="3883" s="1" customFormat="1"/>
    <row r="3884" s="1" customFormat="1"/>
    <row r="3885" s="1" customFormat="1"/>
    <row r="3886" s="1" customFormat="1"/>
    <row r="3887" s="1" customFormat="1"/>
    <row r="3888" s="1" customFormat="1"/>
    <row r="3889" s="1" customFormat="1"/>
    <row r="3890" s="1" customFormat="1"/>
    <row r="3891" s="1" customFormat="1"/>
    <row r="3892" s="1" customFormat="1"/>
    <row r="3893" s="1" customFormat="1"/>
    <row r="3894" s="1" customFormat="1"/>
    <row r="3895" s="1" customFormat="1"/>
    <row r="3896" s="1" customFormat="1"/>
    <row r="3897" s="1" customFormat="1"/>
    <row r="3898" s="1" customFormat="1"/>
    <row r="3899" s="1" customFormat="1"/>
    <row r="3900" s="1" customFormat="1"/>
    <row r="3901" s="1" customFormat="1"/>
    <row r="3902" s="1" customFormat="1"/>
    <row r="3903" s="1" customFormat="1"/>
    <row r="3904" s="1" customFormat="1"/>
    <row r="3905" s="1" customFormat="1"/>
    <row r="3906" s="1" customFormat="1"/>
    <row r="3907" s="1" customFormat="1"/>
    <row r="3908" s="1" customFormat="1"/>
    <row r="3909" s="1" customFormat="1"/>
    <row r="3910" s="1" customFormat="1"/>
    <row r="3911" s="1" customFormat="1"/>
    <row r="3912" s="1" customFormat="1"/>
    <row r="3913" s="1" customFormat="1"/>
    <row r="3914" s="1" customFormat="1"/>
    <row r="3915" s="1" customFormat="1"/>
    <row r="3916" s="1" customFormat="1"/>
    <row r="3917" s="1" customFormat="1"/>
    <row r="3918" s="1" customFormat="1"/>
    <row r="3919" s="1" customFormat="1"/>
    <row r="3920" s="1" customFormat="1"/>
    <row r="3921" s="1" customFormat="1"/>
    <row r="3922" s="1" customFormat="1"/>
    <row r="3923" s="1" customFormat="1"/>
    <row r="3924" s="1" customFormat="1"/>
    <row r="3925" s="1" customFormat="1"/>
    <row r="3926" s="1" customFormat="1"/>
    <row r="3927" s="1" customFormat="1"/>
    <row r="3928" s="1" customFormat="1"/>
    <row r="3929" s="1" customFormat="1"/>
    <row r="3930" s="1" customFormat="1"/>
    <row r="3931" s="1" customFormat="1"/>
    <row r="3932" s="1" customFormat="1"/>
    <row r="3933" s="1" customFormat="1"/>
    <row r="3934" s="1" customFormat="1"/>
    <row r="3935" s="1" customFormat="1"/>
    <row r="3936" s="1" customFormat="1"/>
    <row r="3937" s="1" customFormat="1"/>
    <row r="3938" s="1" customFormat="1"/>
    <row r="3939" s="1" customFormat="1"/>
    <row r="3940" s="1" customFormat="1"/>
    <row r="3941" s="1" customFormat="1"/>
    <row r="3942" s="1" customFormat="1"/>
    <row r="3943" s="1" customFormat="1"/>
    <row r="3944" s="1" customFormat="1"/>
    <row r="3945" s="1" customFormat="1"/>
    <row r="3946" s="1" customFormat="1"/>
    <row r="3947" s="1" customFormat="1"/>
    <row r="3948" s="1" customFormat="1"/>
    <row r="3949" s="1" customFormat="1"/>
    <row r="3950" s="1" customFormat="1"/>
    <row r="3951" s="1" customFormat="1"/>
    <row r="3952" s="1" customFormat="1"/>
    <row r="3953" s="1" customFormat="1"/>
    <row r="3954" s="1" customFormat="1"/>
    <row r="3955" s="1" customFormat="1"/>
    <row r="3956" s="1" customFormat="1"/>
    <row r="3957" s="1" customFormat="1"/>
    <row r="3958" s="1" customFormat="1"/>
    <row r="3959" s="1" customFormat="1"/>
    <row r="3960" s="1" customFormat="1"/>
    <row r="3961" s="1" customFormat="1"/>
    <row r="3962" s="1" customFormat="1"/>
    <row r="3963" s="1" customFormat="1"/>
    <row r="3964" s="1" customFormat="1"/>
    <row r="3965" s="1" customFormat="1"/>
    <row r="3966" s="1" customFormat="1"/>
    <row r="3967" s="1" customFormat="1"/>
    <row r="3968" s="1" customFormat="1"/>
    <row r="3969" s="1" customFormat="1"/>
    <row r="3970" s="1" customFormat="1"/>
    <row r="3971" s="1" customFormat="1"/>
    <row r="3972" s="1" customFormat="1"/>
    <row r="3973" s="1" customFormat="1"/>
    <row r="3974" s="1" customFormat="1"/>
    <row r="3975" s="1" customFormat="1"/>
    <row r="3976" s="1" customFormat="1"/>
    <row r="3977" s="1" customFormat="1"/>
    <row r="3978" s="1" customFormat="1"/>
    <row r="3979" s="1" customFormat="1"/>
    <row r="3980" s="1" customFormat="1"/>
    <row r="3981" s="1" customFormat="1"/>
    <row r="3982" s="1" customFormat="1"/>
    <row r="3983" s="1" customFormat="1"/>
    <row r="3984" s="1" customFormat="1"/>
    <row r="3985" s="1" customFormat="1"/>
    <row r="3986" s="1" customFormat="1"/>
    <row r="3987" s="1" customFormat="1"/>
    <row r="3988" s="1" customFormat="1"/>
    <row r="3989" s="1" customFormat="1"/>
    <row r="3990" s="1" customFormat="1"/>
    <row r="3991" s="1" customFormat="1"/>
    <row r="3992" s="1" customFormat="1"/>
    <row r="3993" s="1" customFormat="1"/>
    <row r="3994" s="1" customFormat="1"/>
    <row r="3995" s="1" customFormat="1"/>
    <row r="3996" s="1" customFormat="1"/>
    <row r="3997" s="1" customFormat="1"/>
    <row r="3998" s="1" customFormat="1"/>
    <row r="3999" s="1" customFormat="1"/>
    <row r="4000" s="1" customFormat="1"/>
    <row r="4001" s="1" customFormat="1"/>
    <row r="4002" s="1" customFormat="1"/>
    <row r="4003" s="1" customFormat="1"/>
    <row r="4004" s="1" customFormat="1"/>
    <row r="4005" s="1" customFormat="1"/>
    <row r="4006" s="1" customFormat="1"/>
    <row r="4007" s="1" customFormat="1"/>
    <row r="4008" s="1" customFormat="1"/>
    <row r="4009" s="1" customFormat="1"/>
    <row r="4010" s="1" customFormat="1"/>
    <row r="4011" s="1" customFormat="1"/>
    <row r="4012" s="1" customFormat="1"/>
    <row r="4013" s="1" customFormat="1"/>
    <row r="4014" s="1" customFormat="1"/>
    <row r="4015" s="1" customFormat="1"/>
    <row r="4016" s="1" customFormat="1"/>
    <row r="4017" s="1" customFormat="1"/>
    <row r="4018" s="1" customFormat="1"/>
    <row r="4019" s="1" customFormat="1"/>
    <row r="4020" s="1" customFormat="1"/>
    <row r="4021" s="1" customFormat="1"/>
    <row r="4022" s="1" customFormat="1"/>
    <row r="4023" s="1" customFormat="1"/>
    <row r="4024" s="1" customFormat="1"/>
    <row r="4025" s="1" customFormat="1"/>
    <row r="4026" s="1" customFormat="1"/>
    <row r="4027" s="1" customFormat="1"/>
    <row r="4028" s="1" customFormat="1"/>
    <row r="4029" s="1" customFormat="1"/>
    <row r="4030" s="1" customFormat="1"/>
    <row r="4031" s="1" customFormat="1"/>
    <row r="4032" s="1" customFormat="1"/>
    <row r="4033" s="1" customFormat="1"/>
    <row r="4034" s="1" customFormat="1"/>
    <row r="4035" s="1" customFormat="1"/>
    <row r="4036" s="1" customFormat="1"/>
    <row r="4037" s="1" customFormat="1"/>
    <row r="4038" s="1" customFormat="1"/>
    <row r="4039" s="1" customFormat="1"/>
    <row r="4040" s="1" customFormat="1"/>
    <row r="4041" s="1" customFormat="1"/>
    <row r="4042" s="1" customFormat="1"/>
    <row r="4043" s="1" customFormat="1"/>
    <row r="4044" s="1" customFormat="1"/>
    <row r="4045" s="1" customFormat="1"/>
    <row r="4046" s="1" customFormat="1"/>
    <row r="4047" s="1" customFormat="1"/>
    <row r="4048" s="1" customFormat="1"/>
    <row r="4049" s="1" customFormat="1"/>
    <row r="4050" s="1" customFormat="1"/>
    <row r="4051" s="1" customFormat="1"/>
    <row r="4052" s="1" customFormat="1"/>
    <row r="4053" s="1" customFormat="1"/>
    <row r="4054" s="1" customFormat="1"/>
    <row r="4055" s="1" customFormat="1"/>
    <row r="4056" s="1" customFormat="1"/>
    <row r="4057" s="1" customFormat="1"/>
    <row r="4058" s="1" customFormat="1"/>
    <row r="4059" s="1" customFormat="1"/>
    <row r="4060" s="1" customFormat="1"/>
    <row r="4061" s="1" customFormat="1"/>
    <row r="4062" s="1" customFormat="1"/>
    <row r="4063" s="1" customFormat="1"/>
    <row r="4064" s="1" customFormat="1"/>
    <row r="4065" s="1" customFormat="1"/>
    <row r="4066" s="1" customFormat="1"/>
    <row r="4067" s="1" customFormat="1"/>
    <row r="4068" s="1" customFormat="1"/>
    <row r="4069" s="1" customFormat="1"/>
    <row r="4070" s="1" customFormat="1"/>
    <row r="4071" s="1" customFormat="1"/>
    <row r="4072" s="1" customFormat="1"/>
    <row r="4073" s="1" customFormat="1"/>
    <row r="4074" s="1" customFormat="1"/>
    <row r="4075" s="1" customFormat="1"/>
    <row r="4076" s="1" customFormat="1"/>
    <row r="4077" s="1" customFormat="1"/>
    <row r="4078" s="1" customFormat="1"/>
    <row r="4079" s="1" customFormat="1"/>
    <row r="4080" s="1" customFormat="1"/>
    <row r="4081" s="1" customFormat="1"/>
    <row r="4082" s="1" customFormat="1"/>
    <row r="4083" s="1" customFormat="1"/>
    <row r="4084" s="1" customFormat="1"/>
    <row r="4085" s="1" customFormat="1"/>
    <row r="4086" s="1" customFormat="1"/>
    <row r="4087" s="1" customFormat="1"/>
    <row r="4088" s="1" customFormat="1"/>
    <row r="4089" s="1" customFormat="1"/>
    <row r="4090" s="1" customFormat="1"/>
    <row r="4091" s="1" customFormat="1"/>
    <row r="4092" s="1" customFormat="1"/>
    <row r="4093" s="1" customFormat="1"/>
    <row r="4094" s="1" customFormat="1"/>
    <row r="4095" s="1" customFormat="1"/>
    <row r="4096" s="1" customFormat="1"/>
    <row r="4097" s="1" customFormat="1"/>
    <row r="4098" s="1" customFormat="1"/>
    <row r="4099" s="1" customFormat="1"/>
    <row r="4100" s="1" customFormat="1"/>
    <row r="4101" s="1" customFormat="1"/>
    <row r="4102" s="1" customFormat="1"/>
    <row r="4103" s="1" customFormat="1"/>
    <row r="4104" s="1" customFormat="1"/>
    <row r="4105" s="1" customFormat="1"/>
    <row r="4106" s="1" customFormat="1"/>
    <row r="4107" s="1" customFormat="1"/>
    <row r="4108" s="1" customFormat="1"/>
    <row r="4109" s="1" customFormat="1"/>
    <row r="4110" s="1" customFormat="1"/>
    <row r="4111" s="1" customFormat="1"/>
    <row r="4112" s="1" customFormat="1"/>
    <row r="4113" s="1" customFormat="1"/>
    <row r="4114" s="1" customFormat="1"/>
    <row r="4115" s="1" customFormat="1"/>
    <row r="4116" s="1" customFormat="1"/>
    <row r="4117" s="1" customFormat="1"/>
    <row r="4118" s="1" customFormat="1"/>
    <row r="4119" s="1" customFormat="1"/>
    <row r="4120" s="1" customFormat="1"/>
    <row r="4121" s="1" customFormat="1"/>
    <row r="4122" s="1" customFormat="1"/>
    <row r="4123" s="1" customFormat="1"/>
    <row r="4124" s="1" customFormat="1"/>
    <row r="4125" s="1" customFormat="1"/>
    <row r="4126" s="1" customFormat="1"/>
    <row r="4127" s="1" customFormat="1"/>
    <row r="4128" s="1" customFormat="1"/>
    <row r="4129" s="1" customFormat="1"/>
    <row r="4130" s="1" customFormat="1"/>
    <row r="4131" s="1" customFormat="1"/>
    <row r="4132" s="1" customFormat="1"/>
    <row r="4133" s="1" customFormat="1"/>
    <row r="4134" s="1" customFormat="1"/>
    <row r="4135" s="1" customFormat="1"/>
    <row r="4136" s="1" customFormat="1"/>
    <row r="4137" s="1" customFormat="1"/>
    <row r="4138" s="1" customFormat="1"/>
    <row r="4139" s="1" customFormat="1"/>
    <row r="4140" s="1" customFormat="1"/>
    <row r="4141" s="1" customFormat="1"/>
    <row r="4142" s="1" customFormat="1"/>
    <row r="4143" s="1" customFormat="1"/>
    <row r="4144" s="1" customFormat="1"/>
    <row r="4145" s="1" customFormat="1"/>
    <row r="4146" s="1" customFormat="1"/>
    <row r="4147" s="1" customFormat="1"/>
    <row r="4148" s="1" customFormat="1"/>
    <row r="4149" s="1" customFormat="1"/>
    <row r="4150" s="1" customFormat="1"/>
    <row r="4151" s="1" customFormat="1"/>
    <row r="4152" s="1" customFormat="1"/>
    <row r="4153" s="1" customFormat="1"/>
    <row r="4154" s="1" customFormat="1"/>
    <row r="4155" s="1" customFormat="1"/>
    <row r="4156" s="1" customFormat="1"/>
    <row r="4157" s="1" customFormat="1"/>
    <row r="4158" s="1" customFormat="1"/>
    <row r="4159" s="1" customFormat="1"/>
    <row r="4160" s="1" customFormat="1"/>
    <row r="4161" s="1" customFormat="1"/>
    <row r="4162" s="1" customFormat="1"/>
    <row r="4163" s="1" customFormat="1"/>
    <row r="4164" s="1" customFormat="1"/>
    <row r="4165" s="1" customFormat="1"/>
    <row r="4166" s="1" customFormat="1"/>
    <row r="4167" s="1" customFormat="1"/>
    <row r="4168" s="1" customFormat="1"/>
    <row r="4169" s="1" customFormat="1"/>
    <row r="4170" s="1" customFormat="1"/>
    <row r="4171" s="1" customFormat="1"/>
    <row r="4172" s="1" customFormat="1"/>
    <row r="4173" s="1" customFormat="1"/>
    <row r="4174" s="1" customFormat="1"/>
    <row r="4175" s="1" customFormat="1"/>
    <row r="4176" s="1" customFormat="1"/>
    <row r="4177" s="1" customFormat="1"/>
    <row r="4178" s="1" customFormat="1"/>
    <row r="4179" s="1" customFormat="1"/>
    <row r="4180" s="1" customFormat="1"/>
    <row r="4181" s="1" customFormat="1"/>
    <row r="4182" s="1" customFormat="1"/>
    <row r="4183" s="1" customFormat="1"/>
    <row r="4184" s="1" customFormat="1"/>
    <row r="4185" s="1" customFormat="1"/>
    <row r="4186" s="1" customFormat="1"/>
    <row r="4187" s="1" customFormat="1"/>
    <row r="4188" s="1" customFormat="1"/>
    <row r="4189" s="1" customFormat="1"/>
    <row r="4190" s="1" customFormat="1"/>
    <row r="4191" s="1" customFormat="1"/>
    <row r="4192" s="1" customFormat="1"/>
    <row r="4193" s="1" customFormat="1"/>
    <row r="4194" s="1" customFormat="1"/>
    <row r="4195" s="1" customFormat="1"/>
    <row r="4196" s="1" customFormat="1"/>
    <row r="4197" s="1" customFormat="1"/>
    <row r="4198" s="1" customFormat="1"/>
    <row r="4199" s="1" customFormat="1"/>
    <row r="4200" s="1" customFormat="1"/>
    <row r="4201" s="1" customFormat="1"/>
    <row r="4202" s="1" customFormat="1"/>
    <row r="4203" s="1" customFormat="1"/>
    <row r="4204" s="1" customFormat="1"/>
    <row r="4205" s="1" customFormat="1"/>
    <row r="4206" s="1" customFormat="1"/>
    <row r="4207" s="1" customFormat="1"/>
    <row r="4208" s="1" customFormat="1"/>
    <row r="4209" s="1" customFormat="1"/>
    <row r="4210" s="1" customFormat="1"/>
    <row r="4211" s="1" customFormat="1"/>
    <row r="4212" s="1" customFormat="1"/>
    <row r="4213" s="1" customFormat="1"/>
    <row r="4214" s="1" customFormat="1"/>
    <row r="4215" s="1" customFormat="1"/>
    <row r="4216" s="1" customFormat="1"/>
    <row r="4217" s="1" customFormat="1"/>
    <row r="4218" s="1" customFormat="1"/>
    <row r="4219" s="1" customFormat="1"/>
    <row r="4220" s="1" customFormat="1"/>
    <row r="4221" s="1" customFormat="1"/>
    <row r="4222" s="1" customFormat="1"/>
    <row r="4223" s="1" customFormat="1"/>
    <row r="4224" s="1" customFormat="1"/>
    <row r="4225" s="1" customFormat="1"/>
    <row r="4226" s="1" customFormat="1"/>
    <row r="4227" s="1" customFormat="1"/>
    <row r="4228" s="1" customFormat="1"/>
    <row r="4229" s="1" customFormat="1"/>
    <row r="4230" s="1" customFormat="1"/>
    <row r="4231" s="1" customFormat="1"/>
    <row r="4232" s="1" customFormat="1"/>
    <row r="4233" s="1" customFormat="1"/>
    <row r="4234" s="1" customFormat="1"/>
    <row r="4235" s="1" customFormat="1"/>
    <row r="4236" s="1" customFormat="1"/>
    <row r="4237" s="1" customFormat="1"/>
    <row r="4238" s="1" customFormat="1"/>
    <row r="4239" s="1" customFormat="1"/>
    <row r="4240" s="1" customFormat="1"/>
    <row r="4241" s="1" customFormat="1"/>
    <row r="4242" s="1" customFormat="1"/>
    <row r="4243" s="1" customFormat="1"/>
    <row r="4244" s="1" customFormat="1"/>
    <row r="4245" s="1" customFormat="1"/>
    <row r="4246" s="1" customFormat="1"/>
    <row r="4247" s="1" customFormat="1"/>
    <row r="4248" s="1" customFormat="1"/>
    <row r="4249" s="1" customFormat="1"/>
    <row r="4250" s="1" customFormat="1"/>
    <row r="4251" s="1" customFormat="1"/>
    <row r="4252" s="1" customFormat="1"/>
    <row r="4253" s="1" customFormat="1"/>
    <row r="4254" s="1" customFormat="1"/>
    <row r="4255" s="1" customFormat="1"/>
    <row r="4256" s="1" customFormat="1"/>
    <row r="4257" s="1" customFormat="1"/>
    <row r="4258" s="1" customFormat="1"/>
    <row r="4259" s="1" customFormat="1"/>
    <row r="4260" s="1" customFormat="1"/>
    <row r="4261" s="1" customFormat="1"/>
    <row r="4262" s="1" customFormat="1"/>
    <row r="4263" s="1" customFormat="1"/>
    <row r="4264" s="1" customFormat="1"/>
    <row r="4265" s="1" customFormat="1"/>
    <row r="4266" s="1" customFormat="1"/>
    <row r="4267" s="1" customFormat="1"/>
    <row r="4268" s="1" customFormat="1"/>
    <row r="4269" s="1" customFormat="1"/>
    <row r="4270" s="1" customFormat="1"/>
    <row r="4271" s="1" customFormat="1"/>
    <row r="4272" s="1" customFormat="1"/>
    <row r="4273" s="1" customFormat="1"/>
    <row r="4274" s="1" customFormat="1"/>
    <row r="4275" s="1" customFormat="1"/>
    <row r="4276" s="1" customFormat="1"/>
    <row r="4277" s="1" customFormat="1"/>
    <row r="4278" s="1" customFormat="1"/>
    <row r="4279" s="1" customFormat="1"/>
    <row r="4280" s="1" customFormat="1"/>
    <row r="4281" s="1" customFormat="1"/>
    <row r="4282" s="1" customFormat="1"/>
    <row r="4283" s="1" customFormat="1"/>
    <row r="4284" s="1" customFormat="1"/>
    <row r="4285" s="1" customFormat="1"/>
    <row r="4286" s="1" customFormat="1"/>
    <row r="4287" s="1" customFormat="1"/>
    <row r="4288" s="1" customFormat="1"/>
    <row r="4289" s="1" customFormat="1"/>
    <row r="4290" s="1" customFormat="1"/>
    <row r="4291" s="1" customFormat="1"/>
    <row r="4292" s="1" customFormat="1"/>
    <row r="4293" s="1" customFormat="1"/>
    <row r="4294" s="1" customFormat="1"/>
    <row r="4295" s="1" customFormat="1"/>
    <row r="4296" s="1" customFormat="1"/>
    <row r="4297" s="1" customFormat="1"/>
    <row r="4298" s="1" customFormat="1"/>
    <row r="4299" s="1" customFormat="1"/>
    <row r="4300" s="1" customFormat="1"/>
    <row r="4301" s="1" customFormat="1"/>
    <row r="4302" s="1" customFormat="1"/>
    <row r="4303" s="1" customFormat="1"/>
    <row r="4304" s="1" customFormat="1"/>
    <row r="4305" s="1" customFormat="1"/>
    <row r="4306" s="1" customFormat="1"/>
    <row r="4307" s="1" customFormat="1"/>
    <row r="4308" s="1" customFormat="1"/>
    <row r="4309" s="1" customFormat="1"/>
    <row r="4310" s="1" customFormat="1"/>
    <row r="4311" s="1" customFormat="1"/>
    <row r="4312" s="1" customFormat="1"/>
    <row r="4313" s="1" customFormat="1"/>
    <row r="4314" s="1" customFormat="1"/>
    <row r="4315" s="1" customFormat="1"/>
    <row r="4316" s="1" customFormat="1"/>
    <row r="4317" s="1" customFormat="1"/>
    <row r="4318" s="1" customFormat="1"/>
    <row r="4319" s="1" customFormat="1"/>
    <row r="4320" s="1" customFormat="1"/>
    <row r="4321" s="1" customFormat="1"/>
    <row r="4322" s="1" customFormat="1"/>
    <row r="4323" s="1" customFormat="1"/>
    <row r="4324" s="1" customFormat="1"/>
    <row r="4325" s="1" customFormat="1"/>
    <row r="4326" s="1" customFormat="1"/>
    <row r="4327" s="1" customFormat="1"/>
    <row r="4328" s="1" customFormat="1"/>
    <row r="4329" s="1" customFormat="1"/>
    <row r="4330" s="1" customFormat="1"/>
    <row r="4331" s="1" customFormat="1"/>
    <row r="4332" s="1" customFormat="1"/>
    <row r="4333" s="1" customFormat="1"/>
    <row r="4334" s="1" customFormat="1"/>
    <row r="4335" s="1" customFormat="1"/>
    <row r="4336" s="1" customFormat="1"/>
    <row r="4337" s="1" customFormat="1"/>
    <row r="4338" s="1" customFormat="1"/>
    <row r="4339" s="1" customFormat="1"/>
    <row r="4340" s="1" customFormat="1"/>
    <row r="4341" s="1" customFormat="1"/>
    <row r="4342" s="1" customFormat="1"/>
    <row r="4343" s="1" customFormat="1"/>
    <row r="4344" s="1" customFormat="1"/>
    <row r="4345" s="1" customFormat="1"/>
    <row r="4346" s="1" customFormat="1"/>
    <row r="4347" s="1" customFormat="1"/>
    <row r="4348" s="1" customFormat="1"/>
    <row r="4349" s="1" customFormat="1"/>
    <row r="4350" s="1" customFormat="1"/>
    <row r="4351" s="1" customFormat="1"/>
    <row r="4352" s="1" customFormat="1"/>
    <row r="4353" s="1" customFormat="1"/>
    <row r="4354" s="1" customFormat="1"/>
    <row r="4355" s="1" customFormat="1"/>
    <row r="4356" s="1" customFormat="1"/>
    <row r="4357" s="1" customFormat="1"/>
    <row r="4358" s="1" customFormat="1"/>
    <row r="4359" s="1" customFormat="1"/>
    <row r="4360" s="1" customFormat="1"/>
    <row r="4361" s="1" customFormat="1"/>
    <row r="4362" s="1" customFormat="1"/>
    <row r="4363" s="1" customFormat="1"/>
    <row r="4364" s="1" customFormat="1"/>
    <row r="4365" s="1" customFormat="1"/>
    <row r="4366" s="1" customFormat="1"/>
    <row r="4367" s="1" customFormat="1"/>
    <row r="4368" s="1" customFormat="1"/>
    <row r="4369" s="1" customFormat="1"/>
    <row r="4370" s="1" customFormat="1"/>
    <row r="4371" s="1" customFormat="1"/>
    <row r="4372" s="1" customFormat="1"/>
    <row r="4373" s="1" customFormat="1"/>
    <row r="4374" s="1" customFormat="1"/>
    <row r="4375" s="1" customFormat="1"/>
    <row r="4376" s="1" customFormat="1"/>
    <row r="4377" s="1" customFormat="1"/>
    <row r="4378" s="1" customFormat="1"/>
    <row r="4379" s="1" customFormat="1"/>
    <row r="4380" s="1" customFormat="1"/>
    <row r="4381" s="1" customFormat="1"/>
    <row r="4382" s="1" customFormat="1"/>
    <row r="4383" s="1" customFormat="1"/>
    <row r="4384" s="1" customFormat="1"/>
    <row r="4385" s="1" customFormat="1"/>
    <row r="4386" s="1" customFormat="1"/>
    <row r="4387" s="1" customFormat="1"/>
    <row r="4388" s="1" customFormat="1"/>
    <row r="4389" s="1" customFormat="1"/>
    <row r="4390" s="1" customFormat="1"/>
    <row r="4391" s="1" customFormat="1"/>
    <row r="4392" s="1" customFormat="1"/>
    <row r="4393" s="1" customFormat="1"/>
    <row r="4394" s="1" customFormat="1"/>
    <row r="4395" s="1" customFormat="1"/>
    <row r="4396" s="1" customFormat="1"/>
    <row r="4397" s="1" customFormat="1"/>
    <row r="4398" s="1" customFormat="1"/>
    <row r="4399" s="1" customFormat="1"/>
    <row r="4400" s="1" customFormat="1"/>
    <row r="4401" s="1" customFormat="1"/>
    <row r="4402" s="1" customFormat="1"/>
    <row r="4403" s="1" customFormat="1"/>
    <row r="4404" s="1" customFormat="1"/>
    <row r="4405" s="1" customFormat="1"/>
    <row r="4406" s="1" customFormat="1"/>
    <row r="4407" s="1" customFormat="1"/>
    <row r="4408" s="1" customFormat="1"/>
    <row r="4409" s="1" customFormat="1"/>
    <row r="4410" s="1" customFormat="1"/>
    <row r="4411" s="1" customFormat="1"/>
    <row r="4412" s="1" customFormat="1"/>
    <row r="4413" s="1" customFormat="1"/>
    <row r="4414" s="1" customFormat="1"/>
    <row r="4415" s="1" customFormat="1"/>
    <row r="4416" s="1" customFormat="1"/>
    <row r="4417" s="1" customFormat="1"/>
    <row r="4418" s="1" customFormat="1"/>
    <row r="4419" s="1" customFormat="1"/>
    <row r="4420" s="1" customFormat="1"/>
    <row r="4421" s="1" customFormat="1"/>
    <row r="4422" s="1" customFormat="1"/>
    <row r="4423" s="1" customFormat="1"/>
    <row r="4424" s="1" customFormat="1"/>
    <row r="4425" s="1" customFormat="1"/>
    <row r="4426" s="1" customFormat="1"/>
    <row r="4427" s="1" customFormat="1"/>
    <row r="4428" s="1" customFormat="1"/>
    <row r="4429" s="1" customFormat="1"/>
    <row r="4430" s="1" customFormat="1"/>
    <row r="4431" s="1" customFormat="1"/>
    <row r="4432" s="1" customFormat="1"/>
    <row r="4433" s="1" customFormat="1"/>
    <row r="4434" s="1" customFormat="1"/>
    <row r="4435" s="1" customFormat="1"/>
    <row r="4436" s="1" customFormat="1"/>
    <row r="4437" s="1" customFormat="1"/>
    <row r="4438" s="1" customFormat="1"/>
    <row r="4439" s="1" customFormat="1"/>
    <row r="4440" s="1" customFormat="1"/>
    <row r="4441" s="1" customFormat="1"/>
    <row r="4442" s="1" customFormat="1"/>
    <row r="4443" s="1" customFormat="1"/>
    <row r="4444" s="1" customFormat="1"/>
    <row r="4445" s="1" customFormat="1"/>
    <row r="4446" s="1" customFormat="1"/>
    <row r="4447" s="1" customFormat="1"/>
    <row r="4448" s="1" customFormat="1"/>
    <row r="4449" s="1" customFormat="1"/>
    <row r="4450" s="1" customFormat="1"/>
    <row r="4451" s="1" customFormat="1"/>
    <row r="4452" s="1" customFormat="1"/>
    <row r="4453" s="1" customFormat="1"/>
    <row r="4454" s="1" customFormat="1"/>
    <row r="4455" s="1" customFormat="1"/>
    <row r="4456" s="1" customFormat="1"/>
    <row r="4457" s="1" customFormat="1"/>
    <row r="4458" s="1" customFormat="1"/>
    <row r="4459" s="1" customFormat="1"/>
    <row r="4460" s="1" customFormat="1"/>
    <row r="4461" s="1" customFormat="1"/>
    <row r="4462" s="1" customFormat="1"/>
    <row r="4463" s="1" customFormat="1"/>
    <row r="4464" s="1" customFormat="1"/>
    <row r="4465" s="1" customFormat="1"/>
    <row r="4466" s="1" customFormat="1"/>
    <row r="4467" s="1" customFormat="1"/>
    <row r="4468" s="1" customFormat="1"/>
    <row r="4469" s="1" customFormat="1"/>
    <row r="4470" s="1" customFormat="1"/>
    <row r="4471" s="1" customFormat="1"/>
    <row r="4472" s="1" customFormat="1"/>
    <row r="4473" s="1" customFormat="1"/>
    <row r="4474" s="1" customFormat="1"/>
    <row r="4475" s="1" customFormat="1"/>
    <row r="4476" s="1" customFormat="1"/>
    <row r="4477" s="1" customFormat="1"/>
    <row r="4478" s="1" customFormat="1"/>
    <row r="4479" s="1" customFormat="1"/>
    <row r="4480" s="1" customFormat="1"/>
    <row r="4481" s="1" customFormat="1"/>
    <row r="4482" s="1" customFormat="1"/>
    <row r="4483" s="1" customFormat="1"/>
    <row r="4484" s="1" customFormat="1"/>
    <row r="4485" s="1" customFormat="1"/>
    <row r="4486" s="1" customFormat="1"/>
    <row r="4487" s="1" customFormat="1"/>
    <row r="4488" s="1" customFormat="1"/>
    <row r="4489" s="1" customFormat="1"/>
    <row r="4490" s="1" customFormat="1"/>
    <row r="4491" s="1" customFormat="1"/>
    <row r="4492" s="1" customFormat="1"/>
    <row r="4493" s="1" customFormat="1"/>
    <row r="4494" s="1" customFormat="1"/>
    <row r="4495" s="1" customFormat="1"/>
    <row r="4496" s="1" customFormat="1"/>
    <row r="4497" s="1" customFormat="1"/>
    <row r="4498" s="1" customFormat="1"/>
    <row r="4499" s="1" customFormat="1"/>
    <row r="4500" s="1" customFormat="1"/>
    <row r="4501" s="1" customFormat="1"/>
    <row r="4502" s="1" customFormat="1"/>
    <row r="4503" s="1" customFormat="1"/>
    <row r="4504" s="1" customFormat="1"/>
    <row r="4505" s="1" customFormat="1"/>
    <row r="4506" s="1" customFormat="1"/>
    <row r="4507" s="1" customFormat="1"/>
    <row r="4508" s="1" customFormat="1"/>
    <row r="4509" s="1" customFormat="1"/>
    <row r="4510" s="1" customFormat="1"/>
    <row r="4511" s="1" customFormat="1"/>
    <row r="4512" s="1" customFormat="1"/>
    <row r="4513" s="1" customFormat="1"/>
    <row r="4514" s="1" customFormat="1"/>
    <row r="4515" s="1" customFormat="1"/>
    <row r="4516" s="1" customFormat="1"/>
    <row r="4517" s="1" customFormat="1"/>
    <row r="4518" s="1" customFormat="1"/>
    <row r="4519" s="1" customFormat="1"/>
    <row r="4520" s="1" customFormat="1"/>
    <row r="4521" s="1" customFormat="1"/>
    <row r="4522" s="1" customFormat="1"/>
    <row r="4523" s="1" customFormat="1"/>
    <row r="4524" s="1" customFormat="1"/>
    <row r="4525" s="1" customFormat="1"/>
    <row r="4526" s="1" customFormat="1"/>
    <row r="4527" s="1" customFormat="1"/>
    <row r="4528" s="1" customFormat="1"/>
    <row r="4529" s="1" customFormat="1"/>
    <row r="4530" s="1" customFormat="1"/>
    <row r="4531" s="1" customFormat="1"/>
    <row r="4532" s="1" customFormat="1"/>
    <row r="4533" s="1" customFormat="1"/>
    <row r="4534" s="1" customFormat="1"/>
    <row r="4535" s="1" customFormat="1"/>
    <row r="4536" s="1" customFormat="1"/>
    <row r="4537" s="1" customFormat="1"/>
    <row r="4538" s="1" customFormat="1"/>
    <row r="4539" s="1" customFormat="1"/>
    <row r="4540" s="1" customFormat="1"/>
    <row r="4541" s="1" customFormat="1"/>
    <row r="4542" s="1" customFormat="1"/>
    <row r="4543" s="1" customFormat="1"/>
    <row r="4544" s="1" customFormat="1"/>
    <row r="4545" s="1" customFormat="1"/>
    <row r="4546" s="1" customFormat="1"/>
    <row r="4547" s="1" customFormat="1"/>
    <row r="4548" s="1" customFormat="1"/>
    <row r="4549" s="1" customFormat="1"/>
    <row r="4550" s="1" customFormat="1"/>
    <row r="4551" s="1" customFormat="1"/>
    <row r="4552" s="1" customFormat="1"/>
    <row r="4553" s="1" customFormat="1"/>
    <row r="4554" s="1" customFormat="1"/>
    <row r="4555" s="1" customFormat="1"/>
    <row r="4556" s="1" customFormat="1"/>
    <row r="4557" s="1" customFormat="1"/>
    <row r="4558" s="1" customFormat="1"/>
    <row r="4559" s="1" customFormat="1"/>
    <row r="4560" s="1" customFormat="1"/>
    <row r="4561" s="1" customFormat="1"/>
    <row r="4562" s="1" customFormat="1"/>
    <row r="4563" s="1" customFormat="1"/>
    <row r="4564" s="1" customFormat="1"/>
    <row r="4565" s="1" customFormat="1"/>
    <row r="4566" s="1" customFormat="1"/>
    <row r="4567" s="1" customFormat="1"/>
    <row r="4568" s="1" customFormat="1"/>
    <row r="4569" s="1" customFormat="1"/>
    <row r="4570" s="1" customFormat="1"/>
    <row r="4571" s="1" customFormat="1"/>
    <row r="4572" s="1" customFormat="1"/>
    <row r="4573" s="1" customFormat="1"/>
    <row r="4574" s="1" customFormat="1"/>
    <row r="4575" s="1" customFormat="1"/>
    <row r="4576" s="1" customFormat="1"/>
    <row r="4577" s="1" customFormat="1"/>
    <row r="4578" s="1" customFormat="1"/>
    <row r="4579" s="1" customFormat="1"/>
    <row r="4580" s="1" customFormat="1"/>
    <row r="4581" s="1" customFormat="1"/>
    <row r="4582" s="1" customFormat="1"/>
    <row r="4583" s="1" customFormat="1"/>
    <row r="4584" s="1" customFormat="1"/>
    <row r="4585" s="1" customFormat="1"/>
    <row r="4586" s="1" customFormat="1"/>
    <row r="4587" s="1" customFormat="1"/>
    <row r="4588" s="1" customFormat="1"/>
    <row r="4589" s="1" customFormat="1"/>
    <row r="4590" s="1" customFormat="1"/>
    <row r="4591" s="1" customFormat="1"/>
    <row r="4592" s="1" customFormat="1"/>
    <row r="4593" s="1" customFormat="1"/>
    <row r="4594" s="1" customFormat="1"/>
    <row r="4595" s="1" customFormat="1"/>
    <row r="4596" s="1" customFormat="1"/>
    <row r="4597" s="1" customFormat="1"/>
    <row r="4598" s="1" customFormat="1"/>
    <row r="4599" s="1" customFormat="1"/>
    <row r="4600" s="1" customFormat="1"/>
    <row r="4601" s="1" customFormat="1"/>
    <row r="4602" s="1" customFormat="1"/>
    <row r="4603" s="1" customFormat="1"/>
    <row r="4604" s="1" customFormat="1"/>
    <row r="4605" s="1" customFormat="1"/>
    <row r="4606" s="1" customFormat="1"/>
    <row r="4607" s="1" customFormat="1"/>
    <row r="4608" s="1" customFormat="1"/>
    <row r="4609" s="1" customFormat="1"/>
    <row r="4610" s="1" customFormat="1"/>
    <row r="4611" s="1" customFormat="1"/>
    <row r="4612" s="1" customFormat="1"/>
    <row r="4613" s="1" customFormat="1"/>
    <row r="4614" s="1" customFormat="1"/>
    <row r="4615" s="1" customFormat="1"/>
    <row r="4616" s="1" customFormat="1"/>
    <row r="4617" s="1" customFormat="1"/>
    <row r="4618" s="1" customFormat="1"/>
    <row r="4619" s="1" customFormat="1"/>
    <row r="4620" s="1" customFormat="1"/>
    <row r="4621" s="1" customFormat="1"/>
    <row r="4622" s="1" customFormat="1"/>
    <row r="4623" s="1" customFormat="1"/>
    <row r="4624" s="1" customFormat="1"/>
    <row r="4625" s="1" customFormat="1"/>
    <row r="4626" s="1" customFormat="1"/>
    <row r="4627" s="1" customFormat="1"/>
    <row r="4628" s="1" customFormat="1"/>
    <row r="4629" s="1" customFormat="1"/>
    <row r="4630" s="1" customFormat="1"/>
    <row r="4631" s="1" customFormat="1"/>
    <row r="4632" s="1" customFormat="1"/>
    <row r="4633" s="1" customFormat="1"/>
    <row r="4634" s="1" customFormat="1"/>
    <row r="4635" s="1" customFormat="1"/>
    <row r="4636" s="1" customFormat="1"/>
    <row r="4637" s="1" customFormat="1"/>
    <row r="4638" s="1" customFormat="1"/>
    <row r="4639" s="1" customFormat="1"/>
    <row r="4640" s="1" customFormat="1"/>
    <row r="4641" s="1" customFormat="1"/>
    <row r="4642" s="1" customFormat="1"/>
    <row r="4643" s="1" customFormat="1"/>
    <row r="4644" s="1" customFormat="1"/>
    <row r="4645" s="1" customFormat="1"/>
    <row r="4646" s="1" customFormat="1"/>
    <row r="4647" s="1" customFormat="1"/>
    <row r="4648" s="1" customFormat="1"/>
    <row r="4649" s="1" customFormat="1"/>
    <row r="4650" s="1" customFormat="1"/>
    <row r="4651" s="1" customFormat="1"/>
    <row r="4652" s="1" customFormat="1"/>
    <row r="4653" s="1" customFormat="1"/>
    <row r="4654" s="1" customFormat="1"/>
    <row r="4655" s="1" customFormat="1"/>
    <row r="4656" s="1" customFormat="1"/>
    <row r="4657" s="1" customFormat="1"/>
    <row r="4658" s="1" customFormat="1"/>
    <row r="4659" s="1" customFormat="1"/>
    <row r="4660" s="1" customFormat="1"/>
    <row r="4661" s="1" customFormat="1"/>
    <row r="4662" s="1" customFormat="1"/>
    <row r="4663" s="1" customFormat="1"/>
    <row r="4664" s="1" customFormat="1"/>
    <row r="4665" s="1" customFormat="1"/>
    <row r="4666" s="1" customFormat="1"/>
    <row r="4667" s="1" customFormat="1"/>
    <row r="4668" s="1" customFormat="1"/>
    <row r="4669" s="1" customFormat="1"/>
    <row r="4670" s="1" customFormat="1"/>
    <row r="4671" s="1" customFormat="1"/>
    <row r="4672" s="1" customFormat="1"/>
    <row r="4673" s="1" customFormat="1"/>
    <row r="4674" s="1" customFormat="1"/>
    <row r="4675" s="1" customFormat="1"/>
    <row r="4676" s="1" customFormat="1"/>
    <row r="4677" s="1" customFormat="1"/>
    <row r="4678" s="1" customFormat="1"/>
    <row r="4679" s="1" customFormat="1"/>
    <row r="4680" s="1" customFormat="1"/>
    <row r="4681" s="1" customFormat="1"/>
    <row r="4682" s="1" customFormat="1"/>
    <row r="4683" s="1" customFormat="1"/>
    <row r="4684" s="1" customFormat="1"/>
    <row r="4685" s="1" customFormat="1"/>
    <row r="4686" s="1" customFormat="1"/>
    <row r="4687" s="1" customFormat="1"/>
    <row r="4688" s="1" customFormat="1"/>
    <row r="4689" s="1" customFormat="1"/>
    <row r="4690" s="1" customFormat="1"/>
    <row r="4691" s="1" customFormat="1"/>
    <row r="4692" s="1" customFormat="1"/>
    <row r="4693" s="1" customFormat="1"/>
    <row r="4694" s="1" customFormat="1"/>
    <row r="4695" s="1" customFormat="1"/>
    <row r="4696" s="1" customFormat="1"/>
    <row r="4697" s="1" customFormat="1"/>
    <row r="4698" s="1" customFormat="1"/>
    <row r="4699" s="1" customFormat="1"/>
    <row r="4700" s="1" customFormat="1"/>
    <row r="4701" s="1" customFormat="1"/>
    <row r="4702" s="1" customFormat="1"/>
    <row r="4703" s="1" customFormat="1"/>
    <row r="4704" s="1" customFormat="1"/>
    <row r="4705" s="1" customFormat="1"/>
    <row r="4706" s="1" customFormat="1"/>
    <row r="4707" s="1" customFormat="1"/>
    <row r="4708" s="1" customFormat="1"/>
    <row r="4709" s="1" customFormat="1"/>
    <row r="4710" s="1" customFormat="1"/>
    <row r="4711" s="1" customFormat="1"/>
    <row r="4712" s="1" customFormat="1"/>
    <row r="4713" s="1" customFormat="1"/>
    <row r="4714" s="1" customFormat="1"/>
    <row r="4715" s="1" customFormat="1"/>
    <row r="4716" s="1" customFormat="1"/>
    <row r="4717" s="1" customFormat="1"/>
    <row r="4718" s="1" customFormat="1"/>
    <row r="4719" s="1" customFormat="1"/>
    <row r="4720" s="1" customFormat="1"/>
    <row r="4721" s="1" customFormat="1"/>
    <row r="4722" s="1" customFormat="1"/>
    <row r="4723" s="1" customFormat="1"/>
    <row r="4724" s="1" customFormat="1"/>
    <row r="4725" s="1" customFormat="1"/>
    <row r="4726" s="1" customFormat="1"/>
    <row r="4727" s="1" customFormat="1"/>
    <row r="4728" s="1" customFormat="1"/>
    <row r="4729" s="1" customFormat="1"/>
    <row r="4730" s="1" customFormat="1"/>
    <row r="4731" s="1" customFormat="1"/>
    <row r="4732" s="1" customFormat="1"/>
    <row r="4733" s="1" customFormat="1"/>
    <row r="4734" s="1" customFormat="1"/>
    <row r="4735" s="1" customFormat="1"/>
    <row r="4736" s="1" customFormat="1"/>
    <row r="4737" s="1" customFormat="1"/>
    <row r="4738" s="1" customFormat="1"/>
    <row r="4739" s="1" customFormat="1"/>
    <row r="4740" s="1" customFormat="1"/>
    <row r="4741" s="1" customFormat="1"/>
    <row r="4742" s="1" customFormat="1"/>
    <row r="4743" s="1" customFormat="1"/>
    <row r="4744" s="1" customFormat="1"/>
    <row r="4745" s="1" customFormat="1"/>
    <row r="4746" s="1" customFormat="1"/>
    <row r="4747" s="1" customFormat="1"/>
    <row r="4748" s="1" customFormat="1"/>
    <row r="4749" s="1" customFormat="1"/>
    <row r="4750" s="1" customFormat="1"/>
    <row r="4751" s="1" customFormat="1"/>
    <row r="4752" s="1" customFormat="1"/>
    <row r="4753" s="1" customFormat="1"/>
    <row r="4754" s="1" customFormat="1"/>
    <row r="4755" s="1" customFormat="1"/>
    <row r="4756" s="1" customFormat="1"/>
    <row r="4757" s="1" customFormat="1"/>
    <row r="4758" s="1" customFormat="1"/>
    <row r="4759" s="1" customFormat="1"/>
    <row r="4760" s="1" customFormat="1"/>
    <row r="4761" s="1" customFormat="1"/>
    <row r="4762" s="1" customFormat="1"/>
    <row r="4763" s="1" customFormat="1"/>
    <row r="4764" s="1" customFormat="1"/>
    <row r="4765" s="1" customFormat="1"/>
    <row r="4766" s="1" customFormat="1"/>
    <row r="4767" s="1" customFormat="1"/>
    <row r="4768" s="1" customFormat="1"/>
    <row r="4769" s="1" customFormat="1"/>
    <row r="4770" s="1" customFormat="1"/>
    <row r="4771" s="1" customFormat="1"/>
    <row r="4772" s="1" customFormat="1"/>
    <row r="4773" s="1" customFormat="1"/>
    <row r="4774" s="1" customFormat="1"/>
    <row r="4775" s="1" customFormat="1"/>
    <row r="4776" s="1" customFormat="1"/>
    <row r="4777" s="1" customFormat="1"/>
    <row r="4778" s="1" customFormat="1"/>
    <row r="4779" s="1" customFormat="1"/>
    <row r="4780" s="1" customFormat="1"/>
    <row r="4781" s="1" customFormat="1"/>
    <row r="4782" s="1" customFormat="1"/>
    <row r="4783" s="1" customFormat="1"/>
    <row r="4784" s="1" customFormat="1"/>
    <row r="4785" s="1" customFormat="1"/>
    <row r="4786" s="1" customFormat="1"/>
    <row r="4787" s="1" customFormat="1"/>
    <row r="4788" s="1" customFormat="1"/>
    <row r="4789" s="1" customFormat="1"/>
    <row r="4790" s="1" customFormat="1"/>
    <row r="4791" s="1" customFormat="1"/>
    <row r="4792" s="1" customFormat="1"/>
    <row r="4793" s="1" customFormat="1"/>
    <row r="4794" s="1" customFormat="1"/>
    <row r="4795" s="1" customFormat="1"/>
    <row r="4796" s="1" customFormat="1"/>
    <row r="4797" s="1" customFormat="1"/>
    <row r="4798" s="1" customFormat="1"/>
    <row r="4799" s="1" customFormat="1"/>
    <row r="4800" s="1" customFormat="1"/>
    <row r="4801" s="1" customFormat="1"/>
    <row r="4802" s="1" customFormat="1"/>
    <row r="4803" s="1" customFormat="1"/>
    <row r="4804" s="1" customFormat="1"/>
    <row r="4805" s="1" customFormat="1"/>
    <row r="4806" s="1" customFormat="1"/>
    <row r="4807" s="1" customFormat="1"/>
    <row r="4808" s="1" customFormat="1"/>
    <row r="4809" s="1" customFormat="1"/>
    <row r="4810" s="1" customFormat="1"/>
    <row r="4811" s="1" customFormat="1"/>
    <row r="4812" s="1" customFormat="1"/>
    <row r="4813" s="1" customFormat="1"/>
    <row r="4814" s="1" customFormat="1"/>
    <row r="4815" s="1" customFormat="1"/>
    <row r="4816" s="1" customFormat="1"/>
    <row r="4817" s="1" customFormat="1"/>
    <row r="4818" s="1" customFormat="1"/>
    <row r="4819" s="1" customFormat="1"/>
    <row r="4820" s="1" customFormat="1"/>
    <row r="4821" s="1" customFormat="1"/>
    <row r="4822" s="1" customFormat="1"/>
    <row r="4823" s="1" customFormat="1"/>
    <row r="4824" s="1" customFormat="1"/>
    <row r="4825" s="1" customFormat="1"/>
    <row r="4826" s="1" customFormat="1"/>
    <row r="4827" s="1" customFormat="1"/>
    <row r="4828" s="1" customFormat="1"/>
    <row r="4829" s="1" customFormat="1"/>
    <row r="4830" s="1" customFormat="1"/>
    <row r="4831" s="1" customFormat="1"/>
    <row r="4832" s="1" customFormat="1"/>
    <row r="4833" s="1" customFormat="1"/>
    <row r="4834" s="1" customFormat="1"/>
    <row r="4835" s="1" customFormat="1"/>
    <row r="4836" s="1" customFormat="1"/>
    <row r="4837" s="1" customFormat="1"/>
    <row r="4838" s="1" customFormat="1"/>
    <row r="4839" s="1" customFormat="1"/>
    <row r="4840" s="1" customFormat="1"/>
    <row r="4841" s="1" customFormat="1"/>
    <row r="4842" s="1" customFormat="1"/>
    <row r="4843" s="1" customFormat="1"/>
    <row r="4844" s="1" customFormat="1"/>
    <row r="4845" s="1" customFormat="1"/>
    <row r="4846" s="1" customFormat="1"/>
    <row r="4847" s="1" customFormat="1"/>
    <row r="4848" s="1" customFormat="1"/>
    <row r="4849" s="1" customFormat="1"/>
    <row r="4850" s="1" customFormat="1"/>
    <row r="4851" s="1" customFormat="1"/>
    <row r="4852" s="1" customFormat="1"/>
    <row r="4853" s="1" customFormat="1"/>
    <row r="4854" s="1" customFormat="1"/>
    <row r="4855" s="1" customFormat="1"/>
    <row r="4856" s="1" customFormat="1"/>
    <row r="4857" s="1" customFormat="1"/>
    <row r="4858" s="1" customFormat="1"/>
    <row r="4859" s="1" customFormat="1"/>
    <row r="4860" s="1" customFormat="1"/>
    <row r="4861" s="1" customFormat="1"/>
    <row r="4862" s="1" customFormat="1"/>
    <row r="4863" s="1" customFormat="1"/>
    <row r="4864" s="1" customFormat="1"/>
    <row r="4865" s="1" customFormat="1"/>
    <row r="4866" s="1" customFormat="1"/>
    <row r="4867" s="1" customFormat="1"/>
    <row r="4868" s="1" customFormat="1"/>
    <row r="4869" s="1" customFormat="1"/>
    <row r="4870" s="1" customFormat="1"/>
    <row r="4871" s="1" customFormat="1"/>
    <row r="4872" s="1" customFormat="1"/>
    <row r="4873" s="1" customFormat="1"/>
    <row r="4874" s="1" customFormat="1"/>
    <row r="4875" s="1" customFormat="1"/>
    <row r="4876" s="1" customFormat="1"/>
    <row r="4877" s="1" customFormat="1"/>
    <row r="4878" s="1" customFormat="1"/>
    <row r="4879" s="1" customFormat="1"/>
    <row r="4880" s="1" customFormat="1"/>
    <row r="4881" s="1" customFormat="1"/>
    <row r="4882" s="1" customFormat="1"/>
    <row r="4883" s="1" customFormat="1"/>
    <row r="4884" s="1" customFormat="1"/>
    <row r="4885" s="1" customFormat="1"/>
    <row r="4886" s="1" customFormat="1"/>
    <row r="4887" s="1" customFormat="1"/>
    <row r="4888" s="1" customFormat="1"/>
    <row r="4889" s="1" customFormat="1"/>
    <row r="4890" s="1" customFormat="1"/>
    <row r="4891" s="1" customFormat="1"/>
    <row r="4892" s="1" customFormat="1"/>
    <row r="4893" s="1" customFormat="1"/>
    <row r="4894" s="1" customFormat="1"/>
    <row r="4895" s="1" customFormat="1"/>
    <row r="4896" s="1" customFormat="1"/>
    <row r="4897" s="1" customFormat="1"/>
    <row r="4898" s="1" customFormat="1"/>
    <row r="4899" s="1" customFormat="1"/>
    <row r="4900" s="1" customFormat="1"/>
    <row r="4901" s="1" customFormat="1"/>
    <row r="4902" s="1" customFormat="1"/>
    <row r="4903" s="1" customFormat="1"/>
    <row r="4904" s="1" customFormat="1"/>
    <row r="4905" s="1" customFormat="1"/>
    <row r="4906" s="1" customFormat="1"/>
    <row r="4907" s="1" customFormat="1"/>
    <row r="4908" s="1" customFormat="1"/>
    <row r="4909" s="1" customFormat="1"/>
    <row r="4910" s="1" customFormat="1"/>
    <row r="4911" s="1" customFormat="1"/>
    <row r="4912" s="1" customFormat="1"/>
    <row r="4913" s="1" customFormat="1"/>
    <row r="4914" s="1" customFormat="1"/>
    <row r="4915" s="1" customFormat="1"/>
    <row r="4916" s="1" customFormat="1"/>
    <row r="4917" s="1" customFormat="1"/>
    <row r="4918" s="1" customFormat="1"/>
    <row r="4919" s="1" customFormat="1"/>
    <row r="4920" s="1" customFormat="1"/>
    <row r="4921" s="1" customFormat="1"/>
    <row r="4922" s="1" customFormat="1"/>
    <row r="4923" s="1" customFormat="1"/>
    <row r="4924" s="1" customFormat="1"/>
    <row r="4925" s="1" customFormat="1"/>
    <row r="4926" s="1" customFormat="1"/>
    <row r="4927" s="1" customFormat="1"/>
    <row r="4928" s="1" customFormat="1"/>
    <row r="4929" s="1" customFormat="1"/>
    <row r="4930" s="1" customFormat="1"/>
    <row r="4931" s="1" customFormat="1"/>
    <row r="4932" s="1" customFormat="1"/>
    <row r="4933" s="1" customFormat="1"/>
    <row r="4934" s="1" customFormat="1"/>
    <row r="4935" s="1" customFormat="1"/>
    <row r="4936" s="1" customFormat="1"/>
    <row r="4937" s="1" customFormat="1"/>
    <row r="4938" s="1" customFormat="1"/>
    <row r="4939" s="1" customFormat="1"/>
    <row r="4940" s="1" customFormat="1"/>
    <row r="4941" s="1" customFormat="1"/>
    <row r="4942" s="1" customFormat="1"/>
    <row r="4943" s="1" customFormat="1"/>
    <row r="4944" s="1" customFormat="1"/>
    <row r="4945" s="1" customFormat="1"/>
    <row r="4946" s="1" customFormat="1"/>
    <row r="4947" s="1" customFormat="1"/>
    <row r="4948" s="1" customFormat="1"/>
    <row r="4949" s="1" customFormat="1"/>
    <row r="4950" s="1" customFormat="1"/>
    <row r="4951" s="1" customFormat="1"/>
    <row r="4952" s="1" customFormat="1"/>
    <row r="4953" s="1" customFormat="1"/>
    <row r="4954" s="1" customFormat="1"/>
    <row r="4955" s="1" customFormat="1"/>
    <row r="4956" s="1" customFormat="1"/>
    <row r="4957" s="1" customFormat="1"/>
    <row r="4958" s="1" customFormat="1"/>
    <row r="4959" s="1" customFormat="1"/>
    <row r="4960" s="1" customFormat="1"/>
    <row r="4961" s="1" customFormat="1"/>
    <row r="4962" s="1" customFormat="1"/>
    <row r="4963" s="1" customFormat="1"/>
    <row r="4964" s="1" customFormat="1"/>
    <row r="4965" s="1" customFormat="1"/>
    <row r="4966" s="1" customFormat="1"/>
    <row r="4967" s="1" customFormat="1"/>
    <row r="4968" s="1" customFormat="1"/>
    <row r="4969" s="1" customFormat="1"/>
    <row r="4970" s="1" customFormat="1"/>
    <row r="4971" s="1" customFormat="1"/>
    <row r="4972" s="1" customFormat="1"/>
    <row r="4973" s="1" customFormat="1"/>
    <row r="4974" s="1" customFormat="1"/>
    <row r="4975" s="1" customFormat="1"/>
    <row r="4976" s="1" customFormat="1"/>
    <row r="4977" s="1" customFormat="1"/>
    <row r="4978" s="1" customFormat="1"/>
    <row r="4979" s="1" customFormat="1"/>
    <row r="4980" s="1" customFormat="1"/>
    <row r="4981" s="1" customFormat="1"/>
    <row r="4982" s="1" customFormat="1"/>
    <row r="4983" s="1" customFormat="1"/>
    <row r="4984" s="1" customFormat="1"/>
    <row r="4985" s="1" customFormat="1"/>
    <row r="4986" s="1" customFormat="1"/>
    <row r="4987" s="1" customFormat="1"/>
    <row r="4988" s="1" customFormat="1"/>
    <row r="4989" s="1" customFormat="1"/>
    <row r="4990" s="1" customFormat="1"/>
    <row r="4991" s="1" customFormat="1"/>
    <row r="4992" s="1" customFormat="1"/>
    <row r="4993" s="1" customFormat="1"/>
    <row r="4994" s="1" customFormat="1"/>
    <row r="4995" s="1" customFormat="1"/>
    <row r="4996" s="1" customFormat="1"/>
    <row r="4997" s="1" customFormat="1"/>
    <row r="4998" s="1" customFormat="1"/>
    <row r="4999" s="1" customFormat="1"/>
    <row r="5000" s="1" customFormat="1"/>
    <row r="5001" s="1" customFormat="1"/>
    <row r="5002" s="1" customFormat="1"/>
    <row r="5003" s="1" customFormat="1"/>
    <row r="5004" s="1" customFormat="1"/>
    <row r="5005" s="1" customFormat="1"/>
    <row r="5006" s="1" customFormat="1"/>
    <row r="5007" s="1" customFormat="1"/>
    <row r="5008" s="1" customFormat="1"/>
    <row r="5009" s="1" customFormat="1"/>
    <row r="5010" s="1" customFormat="1"/>
    <row r="5011" s="1" customFormat="1"/>
    <row r="5012" s="1" customFormat="1"/>
    <row r="5013" s="1" customFormat="1"/>
    <row r="5014" s="1" customFormat="1"/>
    <row r="5015" s="1" customFormat="1"/>
    <row r="5016" s="1" customFormat="1"/>
    <row r="5017" s="1" customFormat="1"/>
    <row r="5018" s="1" customFormat="1"/>
    <row r="5019" s="1" customFormat="1"/>
    <row r="5020" s="1" customFormat="1"/>
    <row r="5021" s="1" customFormat="1"/>
    <row r="5022" s="1" customFormat="1"/>
    <row r="5023" s="1" customFormat="1"/>
    <row r="5024" s="1" customFormat="1"/>
    <row r="5025" s="1" customFormat="1"/>
    <row r="5026" s="1" customFormat="1"/>
    <row r="5027" s="1" customFormat="1"/>
    <row r="5028" s="1" customFormat="1"/>
    <row r="5029" s="1" customFormat="1"/>
    <row r="5030" s="1" customFormat="1"/>
    <row r="5031" s="1" customFormat="1"/>
    <row r="5032" s="1" customFormat="1"/>
    <row r="5033" s="1" customFormat="1"/>
    <row r="5034" s="1" customFormat="1"/>
    <row r="5035" s="1" customFormat="1"/>
    <row r="5036" s="1" customFormat="1"/>
    <row r="5037" s="1" customFormat="1"/>
    <row r="5038" s="1" customFormat="1"/>
    <row r="5039" s="1" customFormat="1"/>
    <row r="5040" s="1" customFormat="1"/>
    <row r="5041" s="1" customFormat="1"/>
    <row r="5042" s="1" customFormat="1"/>
    <row r="5043" s="1" customFormat="1"/>
    <row r="5044" s="1" customFormat="1"/>
    <row r="5045" s="1" customFormat="1"/>
    <row r="5046" s="1" customFormat="1"/>
    <row r="5047" s="1" customFormat="1"/>
    <row r="5048" s="1" customFormat="1"/>
    <row r="5049" s="1" customFormat="1"/>
    <row r="5050" s="1" customFormat="1"/>
    <row r="5051" s="1" customFormat="1"/>
    <row r="5052" s="1" customFormat="1"/>
    <row r="5053" s="1" customFormat="1"/>
    <row r="5054" s="1" customFormat="1"/>
    <row r="5055" s="1" customFormat="1"/>
    <row r="5056" s="1" customFormat="1"/>
    <row r="5057" s="1" customFormat="1"/>
    <row r="5058" s="1" customFormat="1"/>
    <row r="5059" s="1" customFormat="1"/>
    <row r="5060" s="1" customFormat="1"/>
    <row r="5061" s="1" customFormat="1"/>
    <row r="5062" s="1" customFormat="1"/>
    <row r="5063" s="1" customFormat="1"/>
    <row r="5064" s="1" customFormat="1"/>
    <row r="5065" s="1" customFormat="1"/>
    <row r="5066" s="1" customFormat="1"/>
    <row r="5067" s="1" customFormat="1"/>
    <row r="5068" s="1" customFormat="1"/>
    <row r="5069" s="1" customFormat="1"/>
    <row r="5070" s="1" customFormat="1"/>
    <row r="5071" s="1" customFormat="1"/>
    <row r="5072" s="1" customFormat="1"/>
    <row r="5073" s="1" customFormat="1"/>
    <row r="5074" s="1" customFormat="1"/>
    <row r="5075" s="1" customFormat="1"/>
    <row r="5076" s="1" customFormat="1"/>
    <row r="5077" s="1" customFormat="1"/>
    <row r="5078" s="1" customFormat="1"/>
    <row r="5079" s="1" customFormat="1"/>
    <row r="5080" s="1" customFormat="1"/>
    <row r="5081" s="1" customFormat="1"/>
    <row r="5082" s="1" customFormat="1"/>
    <row r="5083" s="1" customFormat="1"/>
    <row r="5084" s="1" customFormat="1"/>
    <row r="5085" s="1" customFormat="1"/>
    <row r="5086" s="1" customFormat="1"/>
    <row r="5087" s="1" customFormat="1"/>
    <row r="5088" s="1" customFormat="1"/>
    <row r="5089" s="1" customFormat="1"/>
    <row r="5090" s="1" customFormat="1"/>
    <row r="5091" s="1" customFormat="1"/>
    <row r="5092" s="1" customFormat="1"/>
    <row r="5093" s="1" customFormat="1"/>
    <row r="5094" s="1" customFormat="1"/>
    <row r="5095" s="1" customFormat="1"/>
    <row r="5096" s="1" customFormat="1"/>
    <row r="5097" s="1" customFormat="1"/>
    <row r="5098" s="1" customFormat="1"/>
    <row r="5099" s="1" customFormat="1"/>
    <row r="5100" s="1" customFormat="1"/>
    <row r="5101" s="1" customFormat="1"/>
    <row r="5102" s="1" customFormat="1"/>
    <row r="5103" s="1" customFormat="1"/>
    <row r="5104" s="1" customFormat="1"/>
    <row r="5105" s="1" customFormat="1"/>
    <row r="5106" s="1" customFormat="1"/>
    <row r="5107" s="1" customFormat="1"/>
    <row r="5108" s="1" customFormat="1"/>
    <row r="5109" s="1" customFormat="1"/>
    <row r="5110" s="1" customFormat="1"/>
    <row r="5111" s="1" customFormat="1"/>
    <row r="5112" s="1" customFormat="1"/>
    <row r="5113" s="1" customFormat="1"/>
    <row r="5114" s="1" customFormat="1"/>
    <row r="5115" s="1" customFormat="1"/>
    <row r="5116" s="1" customFormat="1"/>
    <row r="5117" s="1" customFormat="1"/>
    <row r="5118" s="1" customFormat="1"/>
    <row r="5119" s="1" customFormat="1"/>
    <row r="5120" s="1" customFormat="1"/>
    <row r="5121" s="1" customFormat="1"/>
    <row r="5122" s="1" customFormat="1"/>
    <row r="5123" s="1" customFormat="1"/>
    <row r="5124" s="1" customFormat="1"/>
    <row r="5125" s="1" customFormat="1"/>
    <row r="5126" s="1" customFormat="1"/>
    <row r="5127" s="1" customFormat="1"/>
    <row r="5128" s="1" customFormat="1"/>
    <row r="5129" s="1" customFormat="1"/>
    <row r="5130" s="1" customFormat="1"/>
    <row r="5131" s="1" customFormat="1"/>
    <row r="5132" s="1" customFormat="1"/>
    <row r="5133" s="1" customFormat="1"/>
    <row r="5134" s="1" customFormat="1"/>
    <row r="5135" s="1" customFormat="1"/>
    <row r="5136" s="1" customFormat="1"/>
    <row r="5137" s="1" customFormat="1"/>
    <row r="5138" s="1" customFormat="1"/>
    <row r="5139" s="1" customFormat="1"/>
    <row r="5140" s="1" customFormat="1"/>
    <row r="5141" s="1" customFormat="1"/>
    <row r="5142" s="1" customFormat="1"/>
    <row r="5143" s="1" customFormat="1"/>
    <row r="5144" s="1" customFormat="1"/>
    <row r="5145" s="1" customFormat="1"/>
    <row r="5146" s="1" customFormat="1"/>
    <row r="5147" s="1" customFormat="1"/>
    <row r="5148" s="1" customFormat="1"/>
    <row r="5149" s="1" customFormat="1"/>
    <row r="5150" s="1" customFormat="1"/>
    <row r="5151" s="1" customFormat="1"/>
    <row r="5152" s="1" customFormat="1"/>
    <row r="5153" s="1" customFormat="1"/>
    <row r="5154" s="1" customFormat="1"/>
    <row r="5155" s="1" customFormat="1"/>
    <row r="5156" s="1" customFormat="1"/>
    <row r="5157" s="1" customFormat="1"/>
    <row r="5158" s="1" customFormat="1"/>
    <row r="5159" s="1" customFormat="1"/>
    <row r="5160" s="1" customFormat="1"/>
    <row r="5161" s="1" customFormat="1"/>
    <row r="5162" s="1" customFormat="1"/>
    <row r="5163" s="1" customFormat="1"/>
    <row r="5164" s="1" customFormat="1"/>
    <row r="5165" s="1" customFormat="1"/>
    <row r="5166" s="1" customFormat="1"/>
    <row r="5167" s="1" customFormat="1"/>
    <row r="5168" s="1" customFormat="1"/>
    <row r="5169" s="1" customFormat="1"/>
    <row r="5170" s="1" customFormat="1"/>
    <row r="5171" s="1" customFormat="1"/>
    <row r="5172" s="1" customFormat="1"/>
    <row r="5173" s="1" customFormat="1"/>
    <row r="5174" s="1" customFormat="1"/>
    <row r="5175" s="1" customFormat="1"/>
    <row r="5176" s="1" customFormat="1"/>
    <row r="5177" s="1" customFormat="1"/>
    <row r="5178" s="1" customFormat="1"/>
    <row r="5179" s="1" customFormat="1"/>
    <row r="5180" s="1" customFormat="1"/>
    <row r="5181" s="1" customFormat="1"/>
    <row r="5182" s="1" customFormat="1"/>
    <row r="5183" s="1" customFormat="1"/>
    <row r="5184" s="1" customFormat="1"/>
    <row r="5185" s="1" customFormat="1"/>
    <row r="5186" s="1" customFormat="1"/>
    <row r="5187" s="1" customFormat="1"/>
    <row r="5188" s="1" customFormat="1"/>
    <row r="5189" s="1" customFormat="1"/>
    <row r="5190" s="1" customFormat="1"/>
    <row r="5191" s="1" customFormat="1"/>
    <row r="5192" s="1" customFormat="1"/>
    <row r="5193" s="1" customFormat="1"/>
    <row r="5194" s="1" customFormat="1"/>
    <row r="5195" s="1" customFormat="1"/>
    <row r="5196" s="1" customFormat="1"/>
    <row r="5197" s="1" customFormat="1"/>
    <row r="5198" s="1" customFormat="1"/>
    <row r="5199" s="1" customFormat="1"/>
    <row r="5200" s="1" customFormat="1"/>
    <row r="5201" s="1" customFormat="1"/>
    <row r="5202" s="1" customFormat="1"/>
    <row r="5203" s="1" customFormat="1"/>
    <row r="5204" s="1" customFormat="1"/>
    <row r="5205" s="1" customFormat="1"/>
    <row r="5206" s="1" customFormat="1"/>
    <row r="5207" s="1" customFormat="1"/>
    <row r="5208" s="1" customFormat="1"/>
    <row r="5209" s="1" customFormat="1"/>
    <row r="5210" s="1" customFormat="1"/>
    <row r="5211" s="1" customFormat="1"/>
    <row r="5212" s="1" customFormat="1"/>
    <row r="5213" s="1" customFormat="1"/>
    <row r="5214" s="1" customFormat="1"/>
    <row r="5215" s="1" customFormat="1"/>
    <row r="5216" s="1" customFormat="1"/>
    <row r="5217" s="1" customFormat="1"/>
    <row r="5218" s="1" customFormat="1"/>
    <row r="5219" s="1" customFormat="1"/>
    <row r="5220" s="1" customFormat="1"/>
    <row r="5221" s="1" customFormat="1"/>
    <row r="5222" s="1" customFormat="1"/>
    <row r="5223" s="1" customFormat="1"/>
    <row r="5224" s="1" customFormat="1"/>
    <row r="5225" s="1" customFormat="1"/>
    <row r="5226" s="1" customFormat="1"/>
    <row r="5227" s="1" customFormat="1"/>
    <row r="5228" s="1" customFormat="1"/>
    <row r="5229" s="1" customFormat="1"/>
    <row r="5230" s="1" customFormat="1"/>
    <row r="5231" s="1" customFormat="1"/>
    <row r="5232" s="1" customFormat="1"/>
    <row r="5233" s="1" customFormat="1"/>
    <row r="5234" s="1" customFormat="1"/>
    <row r="5235" s="1" customFormat="1"/>
    <row r="5236" s="1" customFormat="1"/>
    <row r="5237" s="1" customFormat="1"/>
    <row r="5238" s="1" customFormat="1"/>
    <row r="5239" s="1" customFormat="1"/>
    <row r="5240" s="1" customFormat="1"/>
    <row r="5241" s="1" customFormat="1"/>
    <row r="5242" s="1" customFormat="1"/>
    <row r="5243" s="1" customFormat="1"/>
    <row r="5244" s="1" customFormat="1"/>
    <row r="5245" s="1" customFormat="1"/>
    <row r="5246" s="1" customFormat="1"/>
    <row r="5247" s="1" customFormat="1"/>
    <row r="5248" s="1" customFormat="1"/>
    <row r="5249" s="1" customFormat="1"/>
    <row r="5250" s="1" customFormat="1"/>
    <row r="5251" s="1" customFormat="1"/>
    <row r="5252" s="1" customFormat="1"/>
    <row r="5253" s="1" customFormat="1"/>
    <row r="5254" s="1" customFormat="1"/>
    <row r="5255" s="1" customFormat="1"/>
    <row r="5256" s="1" customFormat="1"/>
    <row r="5257" s="1" customFormat="1"/>
    <row r="5258" s="1" customFormat="1"/>
    <row r="5259" s="1" customFormat="1"/>
    <row r="5260" s="1" customFormat="1"/>
    <row r="5261" s="1" customFormat="1"/>
    <row r="5262" s="1" customFormat="1"/>
    <row r="5263" s="1" customFormat="1"/>
    <row r="5264" s="1" customFormat="1"/>
    <row r="5265" s="1" customFormat="1"/>
    <row r="5266" s="1" customFormat="1"/>
    <row r="5267" s="1" customFormat="1"/>
    <row r="5268" s="1" customFormat="1"/>
    <row r="5269" s="1" customFormat="1"/>
    <row r="5270" s="1" customFormat="1"/>
    <row r="5271" s="1" customFormat="1"/>
    <row r="5272" s="1" customFormat="1"/>
    <row r="5273" s="1" customFormat="1"/>
    <row r="5274" s="1" customFormat="1"/>
    <row r="5275" s="1" customFormat="1"/>
    <row r="5276" s="1" customFormat="1"/>
    <row r="5277" s="1" customFormat="1"/>
    <row r="5278" s="1" customFormat="1"/>
    <row r="5279" s="1" customFormat="1"/>
    <row r="5280" s="1" customFormat="1"/>
    <row r="5281" s="1" customFormat="1"/>
    <row r="5282" s="1" customFormat="1"/>
    <row r="5283" s="1" customFormat="1"/>
    <row r="5284" s="1" customFormat="1"/>
    <row r="5285" s="1" customFormat="1"/>
    <row r="5286" s="1" customFormat="1"/>
    <row r="5287" s="1" customFormat="1"/>
    <row r="5288" s="1" customFormat="1"/>
    <row r="5289" s="1" customFormat="1"/>
    <row r="5290" s="1" customFormat="1"/>
    <row r="5291" s="1" customFormat="1"/>
    <row r="5292" s="1" customFormat="1"/>
    <row r="5293" s="1" customFormat="1"/>
    <row r="5294" s="1" customFormat="1"/>
    <row r="5295" s="1" customFormat="1"/>
    <row r="5296" s="1" customFormat="1"/>
    <row r="5297" s="1" customFormat="1"/>
    <row r="5298" s="1" customFormat="1"/>
    <row r="5299" s="1" customFormat="1"/>
    <row r="5300" s="1" customFormat="1"/>
    <row r="5301" s="1" customFormat="1"/>
    <row r="5302" s="1" customFormat="1"/>
    <row r="5303" s="1" customFormat="1"/>
    <row r="5304" s="1" customFormat="1"/>
    <row r="5305" s="1" customFormat="1"/>
    <row r="5306" s="1" customFormat="1"/>
    <row r="5307" s="1" customFormat="1"/>
    <row r="5308" s="1" customFormat="1"/>
    <row r="5309" s="1" customFormat="1"/>
    <row r="5310" s="1" customFormat="1"/>
    <row r="5311" s="1" customFormat="1"/>
    <row r="5312" s="1" customFormat="1"/>
    <row r="5313" s="1" customFormat="1"/>
    <row r="5314" s="1" customFormat="1"/>
    <row r="5315" s="1" customFormat="1"/>
    <row r="5316" s="1" customFormat="1"/>
    <row r="5317" s="1" customFormat="1"/>
    <row r="5318" s="1" customFormat="1"/>
    <row r="5319" s="1" customFormat="1"/>
    <row r="5320" s="1" customFormat="1"/>
    <row r="5321" s="1" customFormat="1"/>
    <row r="5322" s="1" customFormat="1"/>
    <row r="5323" s="1" customFormat="1"/>
    <row r="5324" s="1" customFormat="1"/>
    <row r="5325" s="1" customFormat="1"/>
    <row r="5326" s="1" customFormat="1"/>
    <row r="5327" s="1" customFormat="1"/>
    <row r="5328" s="1" customFormat="1"/>
    <row r="5329" s="1" customFormat="1"/>
    <row r="5330" s="1" customFormat="1"/>
    <row r="5331" s="1" customFormat="1"/>
    <row r="5332" s="1" customFormat="1"/>
    <row r="5333" s="1" customFormat="1"/>
    <row r="5334" s="1" customFormat="1"/>
    <row r="5335" s="1" customFormat="1"/>
    <row r="5336" s="1" customFormat="1"/>
    <row r="5337" s="1" customFormat="1"/>
    <row r="5338" s="1" customFormat="1"/>
    <row r="5339" s="1" customFormat="1"/>
    <row r="5340" s="1" customFormat="1"/>
    <row r="5341" s="1" customFormat="1"/>
    <row r="5342" s="1" customFormat="1"/>
    <row r="5343" s="1" customFormat="1"/>
    <row r="5344" s="1" customFormat="1"/>
    <row r="5345" s="1" customFormat="1"/>
    <row r="5346" s="1" customFormat="1"/>
    <row r="5347" s="1" customFormat="1"/>
    <row r="5348" s="1" customFormat="1"/>
    <row r="5349" s="1" customFormat="1"/>
    <row r="5350" s="1" customFormat="1"/>
    <row r="5351" s="1" customFormat="1"/>
    <row r="5352" s="1" customFormat="1"/>
    <row r="5353" s="1" customFormat="1"/>
    <row r="5354" s="1" customFormat="1"/>
    <row r="5355" s="1" customFormat="1"/>
    <row r="5356" s="1" customFormat="1"/>
    <row r="5357" s="1" customFormat="1"/>
    <row r="5358" s="1" customFormat="1"/>
    <row r="5359" s="1" customFormat="1"/>
    <row r="5360" s="1" customFormat="1"/>
    <row r="5361" s="1" customFormat="1"/>
    <row r="5362" s="1" customFormat="1"/>
    <row r="5363" s="1" customFormat="1"/>
    <row r="5364" s="1" customFormat="1"/>
    <row r="5365" s="1" customFormat="1"/>
    <row r="5366" s="1" customFormat="1"/>
    <row r="5367" s="1" customFormat="1"/>
    <row r="5368" s="1" customFormat="1"/>
    <row r="5369" s="1" customFormat="1"/>
    <row r="5370" s="1" customFormat="1"/>
    <row r="5371" s="1" customFormat="1"/>
    <row r="5372" s="1" customFormat="1"/>
    <row r="5373" s="1" customFormat="1"/>
    <row r="5374" s="1" customFormat="1"/>
    <row r="5375" s="1" customFormat="1"/>
    <row r="5376" s="1" customFormat="1"/>
    <row r="5377" s="1" customFormat="1"/>
    <row r="5378" s="1" customFormat="1"/>
    <row r="5379" s="1" customFormat="1"/>
    <row r="5380" s="1" customFormat="1"/>
    <row r="5381" s="1" customFormat="1"/>
    <row r="5382" s="1" customFormat="1"/>
    <row r="5383" s="1" customFormat="1"/>
    <row r="5384" s="1" customFormat="1"/>
    <row r="5385" s="1" customFormat="1"/>
    <row r="5386" s="1" customFormat="1"/>
    <row r="5387" s="1" customFormat="1"/>
    <row r="5388" s="1" customFormat="1"/>
    <row r="5389" s="1" customFormat="1"/>
    <row r="5390" s="1" customFormat="1"/>
    <row r="5391" s="1" customFormat="1"/>
    <row r="5392" s="1" customFormat="1"/>
    <row r="5393" s="1" customFormat="1"/>
    <row r="5394" s="1" customFormat="1"/>
    <row r="5395" s="1" customFormat="1"/>
    <row r="5396" s="1" customFormat="1"/>
    <row r="5397" s="1" customFormat="1"/>
    <row r="5398" s="1" customFormat="1"/>
    <row r="5399" s="1" customFormat="1"/>
    <row r="5400" s="1" customFormat="1"/>
    <row r="5401" s="1" customFormat="1"/>
    <row r="5402" s="1" customFormat="1"/>
    <row r="5403" s="1" customFormat="1"/>
    <row r="5404" s="1" customFormat="1"/>
    <row r="5405" s="1" customFormat="1"/>
    <row r="5406" s="1" customFormat="1"/>
    <row r="5407" s="1" customFormat="1"/>
    <row r="5408" s="1" customFormat="1"/>
    <row r="5409" s="1" customFormat="1"/>
    <row r="5410" s="1" customFormat="1"/>
    <row r="5411" s="1" customFormat="1"/>
    <row r="5412" s="1" customFormat="1"/>
    <row r="5413" s="1" customFormat="1"/>
    <row r="5414" s="1" customFormat="1"/>
    <row r="5415" s="1" customFormat="1"/>
    <row r="5416" s="1" customFormat="1"/>
    <row r="5417" s="1" customFormat="1"/>
    <row r="5418" s="1" customFormat="1"/>
    <row r="5419" s="1" customFormat="1"/>
    <row r="5420" s="1" customFormat="1"/>
    <row r="5421" s="1" customFormat="1"/>
    <row r="5422" s="1" customFormat="1"/>
    <row r="5423" s="1" customFormat="1"/>
    <row r="5424" s="1" customFormat="1"/>
    <row r="5425" s="1" customFormat="1"/>
    <row r="5426" s="1" customFormat="1"/>
    <row r="5427" s="1" customFormat="1"/>
    <row r="5428" s="1" customFormat="1"/>
    <row r="5429" s="1" customFormat="1"/>
    <row r="5430" s="1" customFormat="1"/>
    <row r="5431" s="1" customFormat="1"/>
    <row r="5432" s="1" customFormat="1"/>
    <row r="5433" s="1" customFormat="1"/>
    <row r="5434" s="1" customFormat="1"/>
    <row r="5435" s="1" customFormat="1"/>
    <row r="5436" s="1" customFormat="1"/>
    <row r="5437" s="1" customFormat="1"/>
    <row r="5438" s="1" customFormat="1"/>
    <row r="5439" s="1" customFormat="1"/>
    <row r="5440" s="1" customFormat="1"/>
    <row r="5441" s="1" customFormat="1"/>
    <row r="5442" s="1" customFormat="1"/>
    <row r="5443" s="1" customFormat="1"/>
    <row r="5444" s="1" customFormat="1"/>
    <row r="5445" s="1" customFormat="1"/>
    <row r="5446" s="1" customFormat="1"/>
    <row r="5447" s="1" customFormat="1"/>
    <row r="5448" s="1" customFormat="1"/>
    <row r="5449" s="1" customFormat="1"/>
    <row r="5450" s="1" customFormat="1"/>
    <row r="5451" s="1" customFormat="1"/>
    <row r="5452" s="1" customFormat="1"/>
    <row r="5453" s="1" customFormat="1"/>
    <row r="5454" s="1" customFormat="1"/>
    <row r="5455" s="1" customFormat="1"/>
    <row r="5456" s="1" customFormat="1"/>
    <row r="5457" s="1" customFormat="1"/>
    <row r="5458" s="1" customFormat="1"/>
    <row r="5459" s="1" customFormat="1"/>
    <row r="5460" s="1" customFormat="1"/>
    <row r="5461" s="1" customFormat="1"/>
    <row r="5462" s="1" customFormat="1"/>
    <row r="5463" s="1" customFormat="1"/>
    <row r="5464" s="1" customFormat="1"/>
    <row r="5465" s="1" customFormat="1"/>
    <row r="5466" s="1" customFormat="1"/>
    <row r="5467" s="1" customFormat="1"/>
    <row r="5468" s="1" customFormat="1"/>
    <row r="5469" s="1" customFormat="1"/>
    <row r="5470" s="1" customFormat="1"/>
    <row r="5471" s="1" customFormat="1"/>
    <row r="5472" s="1" customFormat="1"/>
    <row r="5473" s="1" customFormat="1"/>
    <row r="5474" s="1" customFormat="1"/>
    <row r="5475" s="1" customFormat="1"/>
    <row r="5476" s="1" customFormat="1"/>
    <row r="5477" s="1" customFormat="1"/>
    <row r="5478" s="1" customFormat="1"/>
    <row r="5479" s="1" customFormat="1"/>
    <row r="5480" s="1" customFormat="1"/>
    <row r="5481" s="1" customFormat="1"/>
    <row r="5482" s="1" customFormat="1"/>
    <row r="5483" s="1" customFormat="1"/>
    <row r="5484" s="1" customFormat="1"/>
    <row r="5485" s="1" customFormat="1"/>
    <row r="5486" s="1" customFormat="1"/>
    <row r="5487" s="1" customFormat="1"/>
    <row r="5488" s="1" customFormat="1"/>
    <row r="5489" s="1" customFormat="1"/>
    <row r="5490" s="1" customFormat="1"/>
    <row r="5491" s="1" customFormat="1"/>
    <row r="5492" s="1" customFormat="1"/>
    <row r="5493" s="1" customFormat="1"/>
    <row r="5494" s="1" customFormat="1"/>
    <row r="5495" s="1" customFormat="1"/>
    <row r="5496" s="1" customFormat="1"/>
    <row r="5497" s="1" customFormat="1"/>
    <row r="5498" s="1" customFormat="1"/>
    <row r="5499" s="1" customFormat="1"/>
    <row r="5500" s="1" customFormat="1"/>
    <row r="5501" s="1" customFormat="1"/>
    <row r="5502" s="1" customFormat="1"/>
    <row r="5503" s="1" customFormat="1"/>
    <row r="5504" s="1" customFormat="1"/>
    <row r="5505" s="1" customFormat="1"/>
    <row r="5506" s="1" customFormat="1"/>
    <row r="5507" s="1" customFormat="1"/>
    <row r="5508" s="1" customFormat="1"/>
    <row r="5509" s="1" customFormat="1"/>
    <row r="5510" s="1" customFormat="1"/>
    <row r="5511" s="1" customFormat="1"/>
    <row r="5512" s="1" customFormat="1"/>
    <row r="5513" s="1" customFormat="1"/>
    <row r="5514" s="1" customFormat="1"/>
    <row r="5515" s="1" customFormat="1"/>
    <row r="5516" s="1" customFormat="1"/>
    <row r="5517" s="1" customFormat="1"/>
    <row r="5518" s="1" customFormat="1"/>
    <row r="5519" s="1" customFormat="1"/>
    <row r="5520" s="1" customFormat="1"/>
    <row r="5521" s="1" customFormat="1"/>
    <row r="5522" s="1" customFormat="1"/>
    <row r="5523" s="1" customFormat="1"/>
    <row r="5524" s="1" customFormat="1"/>
    <row r="5525" s="1" customFormat="1"/>
    <row r="5526" s="1" customFormat="1"/>
    <row r="5527" s="1" customFormat="1"/>
    <row r="5528" s="1" customFormat="1"/>
    <row r="5529" s="1" customFormat="1"/>
    <row r="5530" s="1" customFormat="1"/>
    <row r="5531" s="1" customFormat="1"/>
    <row r="5532" s="1" customFormat="1"/>
    <row r="5533" s="1" customFormat="1"/>
    <row r="5534" s="1" customFormat="1"/>
    <row r="5535" s="1" customFormat="1"/>
    <row r="5536" s="1" customFormat="1"/>
    <row r="5537" s="1" customFormat="1"/>
    <row r="5538" s="1" customFormat="1"/>
    <row r="5539" s="1" customFormat="1"/>
    <row r="5540" s="1" customFormat="1"/>
    <row r="5541" s="1" customFormat="1"/>
    <row r="5542" s="1" customFormat="1"/>
    <row r="5543" s="1" customFormat="1"/>
    <row r="5544" s="1" customFormat="1"/>
    <row r="5545" s="1" customFormat="1"/>
    <row r="5546" s="1" customFormat="1"/>
    <row r="5547" s="1" customFormat="1"/>
    <row r="5548" s="1" customFormat="1"/>
    <row r="5549" s="1" customFormat="1"/>
    <row r="5550" s="1" customFormat="1"/>
    <row r="5551" s="1" customFormat="1"/>
    <row r="5552" s="1" customFormat="1"/>
    <row r="5553" s="1" customFormat="1"/>
    <row r="5554" s="1" customFormat="1"/>
    <row r="5555" s="1" customFormat="1"/>
    <row r="5556" s="1" customFormat="1"/>
    <row r="5557" s="1" customFormat="1"/>
    <row r="5558" s="1" customFormat="1"/>
    <row r="5559" s="1" customFormat="1"/>
    <row r="5560" s="1" customFormat="1"/>
    <row r="5561" s="1" customFormat="1"/>
    <row r="5562" s="1" customFormat="1"/>
    <row r="5563" s="1" customFormat="1"/>
    <row r="5564" s="1" customFormat="1"/>
    <row r="5565" s="1" customFormat="1"/>
    <row r="5566" s="1" customFormat="1"/>
    <row r="5567" s="1" customFormat="1"/>
    <row r="5568" s="1" customFormat="1"/>
    <row r="5569" s="1" customFormat="1"/>
    <row r="5570" s="1" customFormat="1"/>
    <row r="5571" s="1" customFormat="1"/>
    <row r="5572" s="1" customFormat="1"/>
    <row r="5573" s="1" customFormat="1"/>
    <row r="5574" s="1" customFormat="1"/>
    <row r="5575" s="1" customFormat="1"/>
    <row r="5576" s="1" customFormat="1"/>
    <row r="5577" s="1" customFormat="1"/>
    <row r="5578" s="1" customFormat="1"/>
    <row r="5579" s="1" customFormat="1"/>
    <row r="5580" s="1" customFormat="1"/>
    <row r="5581" s="1" customFormat="1"/>
    <row r="5582" s="1" customFormat="1"/>
    <row r="5583" s="1" customFormat="1"/>
    <row r="5584" s="1" customFormat="1"/>
    <row r="5585" s="1" customFormat="1"/>
    <row r="5586" s="1" customFormat="1"/>
    <row r="5587" s="1" customFormat="1"/>
    <row r="5588" s="1" customFormat="1"/>
    <row r="5589" s="1" customFormat="1"/>
    <row r="5590" s="1" customFormat="1"/>
    <row r="5591" s="1" customFormat="1"/>
    <row r="5592" s="1" customFormat="1"/>
    <row r="5593" s="1" customFormat="1"/>
    <row r="5594" s="1" customFormat="1"/>
    <row r="5595" s="1" customFormat="1"/>
    <row r="5596" s="1" customFormat="1"/>
    <row r="5597" s="1" customFormat="1"/>
    <row r="5598" s="1" customFormat="1"/>
    <row r="5599" s="1" customFormat="1"/>
    <row r="5600" s="1" customFormat="1"/>
    <row r="5601" s="1" customFormat="1"/>
    <row r="5602" s="1" customFormat="1"/>
    <row r="5603" s="1" customFormat="1"/>
    <row r="5604" s="1" customFormat="1"/>
    <row r="5605" s="1" customFormat="1"/>
    <row r="5606" s="1" customFormat="1"/>
    <row r="5607" s="1" customFormat="1"/>
    <row r="5608" s="1" customFormat="1"/>
    <row r="5609" s="1" customFormat="1"/>
    <row r="5610" s="1" customFormat="1"/>
    <row r="5611" s="1" customFormat="1"/>
    <row r="5612" s="1" customFormat="1"/>
    <row r="5613" s="1" customFormat="1"/>
    <row r="5614" s="1" customFormat="1"/>
    <row r="5615" s="1" customFormat="1"/>
    <row r="5616" s="1" customFormat="1"/>
    <row r="5617" s="1" customFormat="1"/>
    <row r="5618" s="1" customFormat="1"/>
    <row r="5619" s="1" customFormat="1"/>
    <row r="5620" s="1" customFormat="1"/>
    <row r="5621" s="1" customFormat="1"/>
    <row r="5622" s="1" customFormat="1"/>
    <row r="5623" s="1" customFormat="1"/>
    <row r="5624" s="1" customFormat="1"/>
    <row r="5625" s="1" customFormat="1"/>
    <row r="5626" s="1" customFormat="1"/>
    <row r="5627" s="1" customFormat="1"/>
    <row r="5628" s="1" customFormat="1"/>
    <row r="5629" s="1" customFormat="1"/>
    <row r="5630" s="1" customFormat="1"/>
    <row r="5631" s="1" customFormat="1"/>
    <row r="5632" s="1" customFormat="1"/>
    <row r="5633" s="1" customFormat="1"/>
    <row r="5634" s="1" customFormat="1"/>
    <row r="5635" s="1" customFormat="1"/>
    <row r="5636" s="1" customFormat="1"/>
    <row r="5637" s="1" customFormat="1"/>
    <row r="5638" s="1" customFormat="1"/>
    <row r="5639" s="1" customFormat="1"/>
    <row r="5640" s="1" customFormat="1"/>
    <row r="5641" s="1" customFormat="1"/>
    <row r="5642" s="1" customFormat="1"/>
    <row r="5643" s="1" customFormat="1"/>
    <row r="5644" s="1" customFormat="1"/>
    <row r="5645" s="1" customFormat="1"/>
    <row r="5646" s="1" customFormat="1"/>
    <row r="5647" s="1" customFormat="1"/>
    <row r="5648" s="1" customFormat="1"/>
    <row r="5649" s="1" customFormat="1"/>
    <row r="5650" s="1" customFormat="1"/>
    <row r="5651" s="1" customFormat="1"/>
    <row r="5652" s="1" customFormat="1"/>
    <row r="5653" s="1" customFormat="1"/>
    <row r="5654" s="1" customFormat="1"/>
    <row r="5655" s="1" customFormat="1"/>
    <row r="5656" s="1" customFormat="1"/>
    <row r="5657" s="1" customFormat="1"/>
    <row r="5658" s="1" customFormat="1"/>
    <row r="5659" s="1" customFormat="1"/>
    <row r="5660" s="1" customFormat="1"/>
    <row r="5661" s="1" customFormat="1"/>
    <row r="5662" s="1" customFormat="1"/>
    <row r="5663" s="1" customFormat="1"/>
    <row r="5664" s="1" customFormat="1"/>
    <row r="5665" s="1" customFormat="1"/>
    <row r="5666" s="1" customFormat="1"/>
    <row r="5667" s="1" customFormat="1"/>
    <row r="5668" s="1" customFormat="1"/>
    <row r="5669" s="1" customFormat="1"/>
    <row r="5670" s="1" customFormat="1"/>
    <row r="5671" s="1" customFormat="1"/>
    <row r="5672" s="1" customFormat="1"/>
    <row r="5673" s="1" customFormat="1"/>
    <row r="5674" s="1" customFormat="1"/>
    <row r="5675" s="1" customFormat="1"/>
    <row r="5676" s="1" customFormat="1"/>
    <row r="5677" s="1" customFormat="1"/>
    <row r="5678" s="1" customFormat="1"/>
    <row r="5679" s="1" customFormat="1"/>
    <row r="5680" s="1" customFormat="1"/>
    <row r="5681" s="1" customFormat="1"/>
    <row r="5682" s="1" customFormat="1"/>
    <row r="5683" s="1" customFormat="1"/>
    <row r="5684" s="1" customFormat="1"/>
    <row r="5685" s="1" customFormat="1"/>
    <row r="5686" s="1" customFormat="1"/>
    <row r="5687" s="1" customFormat="1"/>
    <row r="5688" s="1" customFormat="1"/>
    <row r="5689" s="1" customFormat="1"/>
    <row r="5690" s="1" customFormat="1"/>
    <row r="5691" s="1" customFormat="1"/>
    <row r="5692" s="1" customFormat="1"/>
    <row r="5693" s="1" customFormat="1"/>
    <row r="5694" s="1" customFormat="1"/>
    <row r="5695" s="1" customFormat="1"/>
    <row r="5696" s="1" customFormat="1"/>
  </sheetData>
  <mergeCells count="3">
    <mergeCell ref="B1:R2"/>
    <mergeCell ref="B4:B5"/>
    <mergeCell ref="B48:B49"/>
  </mergeCells>
  <pageMargins left="0.70866141732283472" right="0.70866141732283472" top="0.74803149606299213" bottom="0.74803149606299213" header="0.31496062992125984" footer="0.31496062992125984"/>
  <pageSetup paperSize="9" scale="57" orientation="portrait" r:id="rId1"/>
  <colBreaks count="2" manualBreakCount="2">
    <brk id="15" min="4" max="44" man="1"/>
    <brk id="16" min="4"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4</vt:i4>
      </vt:variant>
    </vt:vector>
  </HeadingPairs>
  <TitlesOfParts>
    <vt:vector size="8" baseType="lpstr">
      <vt:lpstr>INCOME STATEMENT-for the year</vt:lpstr>
      <vt:lpstr>STATEMENT OF FIN. POSITION-year</vt:lpstr>
      <vt:lpstr>INCOME STATEMENT-Q</vt:lpstr>
      <vt:lpstr>STATEMENT OF FIN. POSITION-Q</vt:lpstr>
      <vt:lpstr>'INCOME STATEMENT-for the year'!Obszar_wydruku</vt:lpstr>
      <vt:lpstr>'INCOME STATEMENT-Q'!Obszar_wydruku</vt:lpstr>
      <vt:lpstr>'STATEMENT OF FIN. POSITION-Q'!Obszar_wydruku</vt:lpstr>
      <vt:lpstr>'STATEMENT OF FIN. POSITION-year'!Obszar_wydruku</vt:lpstr>
    </vt:vector>
  </TitlesOfParts>
  <Company>X-Trade Brokers Dom Maklerski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Urszula Tanajewska</dc:creator>
  <cp:lastModifiedBy>Sebastian Kostrzyński</cp:lastModifiedBy>
  <cp:lastPrinted>2017-03-20T09:45:54Z</cp:lastPrinted>
  <dcterms:created xsi:type="dcterms:W3CDTF">2016-09-30T11:56:16Z</dcterms:created>
  <dcterms:modified xsi:type="dcterms:W3CDTF">2025-08-27T21:12:29Z</dcterms:modified>
</cp:coreProperties>
</file>